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8795" windowHeight="109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Ashley Natt</author>
  </authors>
  <commentList>
    <comment ref="Q90" authorId="0">
      <text>
        <r>
          <rPr>
            <b/>
            <sz val="8"/>
            <rFont val="Tahoma"/>
            <family val="0"/>
          </rPr>
          <t>Ashley Natt:</t>
        </r>
        <r>
          <rPr>
            <sz val="8"/>
            <rFont val="Tahoma"/>
            <family val="0"/>
          </rPr>
          <t xml:space="preserve">
Ran out of phenolthaline</t>
        </r>
      </text>
    </comment>
    <comment ref="Q275" authorId="0">
      <text>
        <r>
          <rPr>
            <b/>
            <sz val="8"/>
            <rFont val="Tahoma"/>
            <family val="0"/>
          </rPr>
          <t>Ashley Natt:</t>
        </r>
        <r>
          <rPr>
            <sz val="8"/>
            <rFont val="Tahoma"/>
            <family val="0"/>
          </rPr>
          <t xml:space="preserve">
Ran out of phenolthaline</t>
        </r>
      </text>
    </comment>
  </commentList>
</comments>
</file>

<file path=xl/sharedStrings.xml><?xml version="1.0" encoding="utf-8"?>
<sst xmlns="http://schemas.openxmlformats.org/spreadsheetml/2006/main" count="5528" uniqueCount="501">
  <si>
    <t>Date</t>
  </si>
  <si>
    <t>Time</t>
  </si>
  <si>
    <t>NOTE: Location 
(GDA84, 
Zone 54)</t>
  </si>
  <si>
    <t>Field water quality parameters (unless otherwise specified)</t>
  </si>
  <si>
    <t>Lab test</t>
  </si>
  <si>
    <t>Data collected by *</t>
  </si>
  <si>
    <t>Comments</t>
  </si>
  <si>
    <t>Site ID</t>
  </si>
  <si>
    <t>Region</t>
  </si>
  <si>
    <t>pH</t>
  </si>
  <si>
    <t>Temp</t>
  </si>
  <si>
    <t>EC</t>
  </si>
  <si>
    <t>ORP</t>
  </si>
  <si>
    <t>DO</t>
  </si>
  <si>
    <t>Turb</t>
  </si>
  <si>
    <t>TDS</t>
  </si>
  <si>
    <t xml:space="preserve">Alkalinity </t>
  </si>
  <si>
    <t>Acidity</t>
  </si>
  <si>
    <t>Ca</t>
  </si>
  <si>
    <t>Easting</t>
  </si>
  <si>
    <t>Northing</t>
  </si>
  <si>
    <t>°C</t>
  </si>
  <si>
    <t>mS/cm</t>
  </si>
  <si>
    <t>uS/cm</t>
  </si>
  <si>
    <t>mV</t>
  </si>
  <si>
    <t>mg/L</t>
  </si>
  <si>
    <t>NTU</t>
  </si>
  <si>
    <t>ppk</t>
  </si>
  <si>
    <r>
      <t>mg/L CaCO</t>
    </r>
    <r>
      <rPr>
        <b/>
        <vertAlign val="subscript"/>
        <sz val="8"/>
        <rFont val="Arial"/>
        <family val="2"/>
      </rPr>
      <t>3</t>
    </r>
  </si>
  <si>
    <t>CC @ GC (Site 19)</t>
  </si>
  <si>
    <t>Currency Creek</t>
  </si>
  <si>
    <t>Surface</t>
  </si>
  <si>
    <t>n/a</t>
  </si>
  <si>
    <t>ES</t>
  </si>
  <si>
    <t>Tubeworms abundant along shoreline.</t>
  </si>
  <si>
    <t>EPA</t>
  </si>
  <si>
    <t>15-20m across Currency Outlet, Same GPS as Thursday (14/5/09)</t>
  </si>
  <si>
    <t>Dried surfaces very damp form rains</t>
  </si>
  <si>
    <t>-</t>
  </si>
  <si>
    <t>143</t>
  </si>
  <si>
    <t>RSSA</t>
  </si>
  <si>
    <t>Rain. Shallow (100-150mm) at outlet to Goolwa Channel.</t>
  </si>
  <si>
    <t>Strong wind from the SW. Rainwater present on all dry surface sediments. Water level appears to have expanded the channel, though could be a result of wind also.</t>
  </si>
  <si>
    <t>Water level visibly higher</t>
  </si>
  <si>
    <t>Water level visibly higher at mouth of CC.</t>
  </si>
  <si>
    <t>Extremely strong northerly winds.</t>
  </si>
  <si>
    <t>Moderate SW wind blowing water from channel into CC.</t>
  </si>
  <si>
    <t>Very strong north-westerly wind. Blowing water from CC into GC. More turbid than usual however not too high compared to other sites.</t>
  </si>
  <si>
    <t>No Wind. Very clear water.</t>
  </si>
  <si>
    <t>No Wind. Large carp swimming up CC. Green algae on surface sediments under water.</t>
  </si>
  <si>
    <t>Mild NW wind. Slight turbidity. Large carp everywhere.</t>
  </si>
  <si>
    <t>Moderate SE wind. Water quite green. Algae on sediment surface.</t>
  </si>
  <si>
    <t>Goolwa Channel</t>
  </si>
  <si>
    <t>DP/JS</t>
  </si>
  <si>
    <t>Liverpool Rd- Boat ramp.</t>
  </si>
  <si>
    <t>JS</t>
  </si>
  <si>
    <t>DP</t>
  </si>
  <si>
    <t>JS/DP</t>
  </si>
  <si>
    <t>ST/DB</t>
  </si>
  <si>
    <t>DG</t>
  </si>
  <si>
    <t>AN</t>
  </si>
  <si>
    <t>AN/DG</t>
  </si>
  <si>
    <t>DG/EC</t>
  </si>
  <si>
    <t>DG/AS</t>
  </si>
  <si>
    <t>CC-287</t>
  </si>
  <si>
    <t>Deeper channel (~1m deep) possibly connected to Goolwa Channel. Sample from upstream extremity of channel.</t>
  </si>
  <si>
    <t>CC-288</t>
  </si>
  <si>
    <t>300m south of CC-287, in same channel.</t>
  </si>
  <si>
    <t>CC-291</t>
  </si>
  <si>
    <t>Shallow area of ponded water</t>
  </si>
  <si>
    <t>30.3</t>
  </si>
  <si>
    <t>121</t>
  </si>
  <si>
    <t>Rapidly diminishing pool of water (,50mm deep), widespread algal mats with iron staining</t>
  </si>
  <si>
    <t>62.4</t>
  </si>
  <si>
    <t>Pool approximately 120-125m long. 15 m wide. Oily sheen on surface. Red iron staining present.</t>
  </si>
  <si>
    <t>+310</t>
  </si>
  <si>
    <t>Water body significantly increased in area (x2 in 1 week). May be connected to ain flow of currency creek, although not connected downstream. Water 100-150mm deep, with floating algal debris. Yellow colour of water. Light orange staining on algal mats.</t>
  </si>
  <si>
    <t>Pool now much larger. 291 and 292 are now one large pool. 20cm deep at sample site.</t>
  </si>
  <si>
    <t>Pool significantly larger. Tributary flowing directly into pool, this pool then flowing into the pool at site CCDS1&amp;2.</t>
  </si>
  <si>
    <t>Extremely good lime coverage on all inundated surface sediments, which are almost completely white. Water has a distinct white clouded colour. On exposed banks there are large clumps of limestone also.</t>
  </si>
  <si>
    <t>Light NE wind. 200mm deep. Light yellow colour.</t>
  </si>
  <si>
    <t>Moderate SW wind. Water brown colour with suspended particulates (floc) visible.</t>
  </si>
  <si>
    <t>Light SE wind. Water light brown/yellow colour.</t>
  </si>
  <si>
    <t>Light to moderate E wind. Light showers. Water slightly brown and turbid.</t>
  </si>
  <si>
    <t>Water stained brown.</t>
  </si>
  <si>
    <t>Moderate SW winds. Water rather turbid.</t>
  </si>
  <si>
    <t>Strong north-westerly wind. Water body smaller due to wind blowing water downstream. Water very turbid. Brown precipitate on all exposed sediments caused by seiching.</t>
  </si>
  <si>
    <t>No wind. Water very clear.</t>
  </si>
  <si>
    <t>Extremely turbid. Turtle present. Brown foam on shore. Extremely strong WNW winds.</t>
  </si>
  <si>
    <t>Slightly turbid. Little wind.</t>
  </si>
  <si>
    <t xml:space="preserve">Extremely turbid. Extremely strong winds WNW. Brown foam on shore. </t>
  </si>
  <si>
    <t>No wind. Water very clear</t>
  </si>
  <si>
    <t>Slightly turbid. Light wind.</t>
  </si>
  <si>
    <t>Turbid. Moderate SSE winds</t>
  </si>
  <si>
    <t>Little wind. Slightly turbid.</t>
  </si>
  <si>
    <t>Calm. Water quite clear.</t>
  </si>
  <si>
    <t>Orange precipiatate and foam alonf shoreline. Slightly turbid</t>
  </si>
  <si>
    <t>Foam on shore. Much reduced orange precipitate</t>
  </si>
  <si>
    <t>New site 500m west of previous</t>
  </si>
  <si>
    <t>Higher alkalinity as measured with 5ml instead of 15ml</t>
  </si>
  <si>
    <t>Water level drop</t>
  </si>
  <si>
    <t>Water level drop. Iron precip on shore</t>
  </si>
  <si>
    <t>Iron precip on shore</t>
  </si>
  <si>
    <t>Hach alkalinity 40</t>
  </si>
  <si>
    <t>CC-292</t>
  </si>
  <si>
    <t>334.6</t>
  </si>
  <si>
    <t>Smaller pool of ponded water, with deeply cracking clays</t>
  </si>
  <si>
    <t>466.3</t>
  </si>
  <si>
    <t>Submerged deep, wide cracks in clay. Water ~100mm deep. Widespread algal matting with dark orange iron staining. Cracks 100-150mm wide, 300mm deep.</t>
  </si>
  <si>
    <t>452</t>
  </si>
  <si>
    <t>475</t>
  </si>
  <si>
    <t>Pool radius 20-25m. Cracks 50-70mm in width. Strong level of iron staining.</t>
  </si>
  <si>
    <t>CC-396</t>
  </si>
  <si>
    <t>Light E-SE wind. Overcast with light showers.</t>
  </si>
  <si>
    <t>Water ~0.2m deep. Algal mats w/ iron staining. Cracking clays, cracks 50-100mm wide, 400mm deep. Avg ped size 2m2. S wind ~15km/h.</t>
  </si>
  <si>
    <t>Uniform coverage of limestone present (70% cover).</t>
  </si>
  <si>
    <t>Water level has receded. Sample taken from inundated low area. Moderate N wind (30-40km/h)</t>
  </si>
  <si>
    <t>Water level has returned to pre-trial levels. Recent showers, light SE wind. Limestone still visible.</t>
  </si>
  <si>
    <t>Light NE wind. 100mm deep. Clear sample.</t>
  </si>
  <si>
    <t>Moderate SW wind. Recent rain. Large debris washed into water body from creek. Freshly inundated ground in area.</t>
  </si>
  <si>
    <t>Light to moderate NW wind. Water brown and very turbid. Water body has expanded from recent rain.</t>
  </si>
  <si>
    <t>No water at sampling point due to wind movement of water body.</t>
  </si>
  <si>
    <t>Light to moderate SW wind. Recent showers. Shallow water has returned to the area with wind direction change. Water relatively clear with brown colour.</t>
  </si>
  <si>
    <t>CC-397</t>
  </si>
  <si>
    <t>Water ~0.1m deep. Algal mats w/ light iron staining. Deeper depressions (~0.25m) in lake bed with cracking. Depression size 1m2, cracks &lt;50mm wide, ~150mm deep.</t>
  </si>
  <si>
    <t>Uniform coverage of limestone present (60% cover).</t>
  </si>
  <si>
    <t>Water level has receded. Sample taken from inter-connected depressions. Limestone still visible. Moderate N wind.</t>
  </si>
  <si>
    <t>Water level has returned to pre-trial levels. Light SE wind.</t>
  </si>
  <si>
    <t xml:space="preserve">Moderate SW wind. Water brown colour with suspended particulates </t>
  </si>
  <si>
    <t>Light SE wind.</t>
  </si>
  <si>
    <t>Light to moderate SE wind. Overcast with light showers. Water turbid, potentially due to duck activity (large flock of ducks present).</t>
  </si>
  <si>
    <t>Light to moderate NW wind. Water relatively clear.</t>
  </si>
  <si>
    <t>Light to moderate NW wind. Water brown and turbid with suspended particulates/floc.</t>
  </si>
  <si>
    <t>Moderate to strong NW wind, scattered cloud. Water turbid and brown in colour.</t>
  </si>
  <si>
    <t>Light to moderate SW wind. Recent showers, overcast. Water moderately turbid and brown.</t>
  </si>
  <si>
    <t>CC-398</t>
  </si>
  <si>
    <t>Water ~0.3m deep. Relatively uniform sandy bottom, some fine cracking. Well mixed by S wind ~20km/h.</t>
  </si>
  <si>
    <t>Fine layer of limestone visible (~10% cover)</t>
  </si>
  <si>
    <t>Sample milky with yellow colour. Well mixed water with moderate N wind (30km/h)</t>
  </si>
  <si>
    <t>Light N-NW wind</t>
  </si>
  <si>
    <t>Moderate SW wind. Water brown and turbid.</t>
  </si>
  <si>
    <t>Moderate E wind. Overcast with light showers. Water relatively clear.</t>
  </si>
  <si>
    <t>Moderate NW wind. Water quite rough and turbid.</t>
  </si>
  <si>
    <t>Light NW wind, water brown and turbid.</t>
  </si>
  <si>
    <t>Moderate to strong NW wind. Water very turbid and brown. White/yellow foam on waters edge.</t>
  </si>
  <si>
    <t>Light to moderate SW wind. Recent showers, overcast. Water moderately turbid and brown. White/brown foam on waters edge.</t>
  </si>
  <si>
    <t>CC-399</t>
  </si>
  <si>
    <t>Water ~0.1m deep. Relatively uniform sandy bottom w/ some algal matting (~20%). Light iron staining.</t>
  </si>
  <si>
    <t>Uniform layer of limestone visible (~70% cover).</t>
  </si>
  <si>
    <t>Downstream end of water body has moved closer to sampling point (~150m), due to SE wind.</t>
  </si>
  <si>
    <t>Light N-NW wind. 100mm deep.</t>
  </si>
  <si>
    <t>CC-DS1</t>
  </si>
  <si>
    <t>Considerable algae suspended throughout water column.  Ponded water; disconnected from CC-US1.</t>
  </si>
  <si>
    <t>Laboratory data.</t>
  </si>
  <si>
    <t/>
  </si>
  <si>
    <r>
      <t>Upstream end of pool by limestone addition site CCH. Black cracking clay, ped size ~0.1m</t>
    </r>
    <r>
      <rPr>
        <vertAlign val="superscript"/>
        <sz val="8"/>
        <rFont val="Arial"/>
        <family val="2"/>
      </rPr>
      <t>2</t>
    </r>
    <r>
      <rPr>
        <sz val="8"/>
        <rFont val="Arial"/>
        <family val="2"/>
      </rPr>
      <t>, cracks ~50mm wide, 150mm deep.</t>
    </r>
  </si>
  <si>
    <t>Depth 8cm, cracks 3cm wide &amp; 25cm deep</t>
  </si>
  <si>
    <t>Upstream end of pool, wind blowing upstream (light SE wind). Water &lt;100mm deep. Cracked clay bed, cracks 30mm deep, 50mm wide. Iron staining present.</t>
  </si>
  <si>
    <t>Depth 8cm, cracks 3 - 5cm wide &amp; 25cm deep. Placed a marker at far end to judge pool size.</t>
  </si>
  <si>
    <t>Depth 8cm, cracks 3 - 5cm wide &amp; 25cm deep. No change in length, depth or width of pool.</t>
  </si>
  <si>
    <t>No change in length of pool</t>
  </si>
  <si>
    <t>+451</t>
  </si>
  <si>
    <t>Upstream end of pool, wind blowing downstream.</t>
  </si>
  <si>
    <t>Water expanded west past marker by 2m.</t>
  </si>
  <si>
    <t xml:space="preserve">EPA </t>
  </si>
  <si>
    <t>No change in pool size</t>
  </si>
  <si>
    <t xml:space="preserve">Nearby CC291 is approximately 100m from this pool. </t>
  </si>
  <si>
    <t>Pool has now joined with the larger pools up and downstream of this site. Photos have been taken.</t>
  </si>
  <si>
    <t>Moderate N wind. Suspended particulates (floc) visible. Light yellow colour.</t>
  </si>
  <si>
    <t>Moderate SW wind. Recent rain. Suspended particulates (floc) visible.</t>
  </si>
  <si>
    <t>Light E wind. Brown foam scum on waters edge.</t>
  </si>
  <si>
    <t>Moderate E wind. Light showers. Water brown colour with some suspended particulates (floc). Foam along side of water body. Water flowing.</t>
  </si>
  <si>
    <t>CC-DS2</t>
  </si>
  <si>
    <t>No surface water present in creek.</t>
  </si>
  <si>
    <t>Upstream end of large body of shallow ponded water.</t>
  </si>
  <si>
    <r>
      <t>Downstream end of pool, shallow water (50mm). Deep, wide cracks, 250mm deep, 100mm wide. Ped area 0.1-0.2m</t>
    </r>
    <r>
      <rPr>
        <vertAlign val="superscript"/>
        <sz val="8"/>
        <rFont val="Arial"/>
        <family val="2"/>
      </rPr>
      <t>2</t>
    </r>
  </si>
  <si>
    <t xml:space="preserve">Photo taken in line with fence to judge pool size. </t>
  </si>
  <si>
    <t>Photo taken in line with fence to judge pool size. No change in length, depth or width of pool.</t>
  </si>
  <si>
    <t>+254</t>
  </si>
  <si>
    <t>Downstream end of pool. Light wind blowing downstream from limestone addition site.</t>
  </si>
  <si>
    <t>Water expanded east past fence line by approximately 3m.</t>
  </si>
  <si>
    <t>No direct visible signs of aerial dosing at this spot. Pool connectivity remains up and down stream of this site.</t>
  </si>
  <si>
    <t>Light N-NW wind increasing.</t>
  </si>
  <si>
    <t>Moderate SW wind. Recent rain. Milky turbidity visible.</t>
  </si>
  <si>
    <t>Light SE wind. Brown foam scum on waters edge.</t>
  </si>
  <si>
    <t>Moderate E wind. Light showers. Water relatively clear with brown colour.</t>
  </si>
  <si>
    <t>Extremely strong northerlies. Precipitate from lime dosing (brown and white froth) present in abundance on southern shore driven by northerly winds.</t>
  </si>
  <si>
    <t>Moderate SW wind. Clear water.</t>
  </si>
  <si>
    <t>Clear water. Very little wind.</t>
  </si>
  <si>
    <t>Strong north-westerly wind. Water quite turbid. Large amount of brown froth on shore. Water quite rough. Water being blown from CC291 pool towards this site.</t>
  </si>
  <si>
    <t>No wind. Water quite clear.</t>
  </si>
  <si>
    <t>CC-DS3</t>
  </si>
  <si>
    <t>EPA Site CC1.</t>
  </si>
  <si>
    <t>Surface water could not be safely accessed.  Surface water in main channel appears disconnected from further upstream.</t>
  </si>
  <si>
    <t>50mm water depth with cracks. Very dense mud. (Alkalinity 0.26 x 300; Acidity 0.1 x 500)</t>
  </si>
  <si>
    <t>(Alkalinity 0.76 x 100; Acidity 0.58 x 100)</t>
  </si>
  <si>
    <t>Pool had moved about 5m due to wind. Red iron staining. Cracks 3-7cm wide. Extremely boggy.</t>
  </si>
  <si>
    <t>Pool back to normal position, wind speed low. Red iron staining. Cracks 3-7cm wide. Extremely boggy. Pool has visibly dried to the point where CCDS3 surface water sampling position will no longer exist. Met with farmer at site and appears to be a better access point next to the old mill, possibly a perfect site for limestone work also.</t>
  </si>
  <si>
    <t>+137</t>
  </si>
  <si>
    <t>Pool size increased due to recent rainfall.</t>
  </si>
  <si>
    <t>+155</t>
  </si>
  <si>
    <t>Limestone slurry dosing conducted over 3 days. Limestone not visible at this site, although wind blowing upstream from dosing location.</t>
  </si>
  <si>
    <t>Pool back to normal position, wind speed low. Red iron staining. Cracks 3-7cm wide. Extremely boggy. Pool appears to be expanding.</t>
  </si>
  <si>
    <t>Transect holes C and D were covered by water. Pool visibly larger and deeper. Visible amounts of rain water on dry surface sediments in area.</t>
  </si>
  <si>
    <t>Transect Holes C and D now completely submerged</t>
  </si>
  <si>
    <t>Visible signs of dosing. Brown and white precipitate predominantly.</t>
  </si>
  <si>
    <t>Moderate S wind. Recent rain. Water brown and turbid. Large flock of ducks (~2000) present.</t>
  </si>
  <si>
    <t>Light SE wind. Water appears very clear.</t>
  </si>
  <si>
    <t>Light to moderate SE wind. Overcast with light showers. Water relatively clear.</t>
  </si>
  <si>
    <t>Strong north-westerly wind. Water extremely turbid. No visible sign of seiching at this site.</t>
  </si>
  <si>
    <t>No wind. Water quite clear.  Turtle present at sampling point.</t>
  </si>
  <si>
    <t>Water slightly turbid. No wind. Brown-Orange foam on shore.</t>
  </si>
  <si>
    <t>NW moderate wind. Slightly turbid.</t>
  </si>
  <si>
    <t>Moderate SE wind. Very turbid water.</t>
  </si>
  <si>
    <t>Moderate W winds.</t>
  </si>
  <si>
    <t>Water receeded approx 30m due extremely strown W-SW winds. Water quite turbid.</t>
  </si>
  <si>
    <t>No wind. Clear water. Water has moved back to normal position compared to last sampling date. 2 large turtles present at sampling point.</t>
  </si>
  <si>
    <t>No wind. Clear water. 1 large turtles present at sampling point.</t>
  </si>
  <si>
    <t>Very turbid. Very strong WNW winds. Water expanded substantially.</t>
  </si>
  <si>
    <t>Water clear. No wind. Water level up to base of reeds.</t>
  </si>
  <si>
    <t>Very turbid. Strong WNW winds. Brown foam on shore</t>
  </si>
  <si>
    <t>Water slightly turbid. No wind.</t>
  </si>
  <si>
    <t xml:space="preserve">Slightly Tubid. Water level high above reeds. </t>
  </si>
  <si>
    <t>Water tubid with brown foam on shore. SSE Winds. Water level above reeds.</t>
  </si>
  <si>
    <t>Slightly turbid but can see bottom in shallows</t>
  </si>
  <si>
    <t xml:space="preserve">Calm. Water slightly turbit. Brown foam. </t>
  </si>
  <si>
    <t>Little wind. Slightly turbid. Brown organic slick on surface near water/shore boundary.</t>
  </si>
  <si>
    <t>Orange precipiatate and foam along shoreline. Slightly turbid</t>
  </si>
  <si>
    <t>No orange precipiatate but brown foam on shoreline</t>
  </si>
  <si>
    <t>DO=323.97 - inaccurate reading</t>
  </si>
  <si>
    <t>Water level drop. Algal growth</t>
  </si>
  <si>
    <t>CC-DS3 (1)</t>
  </si>
  <si>
    <t>Relatively stagnant edge of large body of shallow ponded water. Orange substance (iron bacteria?) present.</t>
  </si>
  <si>
    <t>CC-DS3 (2)</t>
  </si>
  <si>
    <t>Wind exposed edge of large body of ponded water, wind driven flow from south.</t>
  </si>
  <si>
    <t>CC-DS3 (3)</t>
  </si>
  <si>
    <t xml:space="preserve">pH not a mistake (checked with buffers), perhaps due to rain. </t>
  </si>
  <si>
    <t>CC-DS4 (2)</t>
  </si>
  <si>
    <t>4.54*</t>
  </si>
  <si>
    <t>From downstream edge of large body of shallow ponded water. pH meter began malfunctioning while conducting this reading, laboratory samples collected for all subsequent readings.</t>
  </si>
  <si>
    <t>CC-DS4 (4D)</t>
  </si>
  <si>
    <t>Wind blowing strongly towards Rosemary's house. Iron foam present. 4C and 4D poreholes inundated due to wind direction pushing surface water south/west direction. Coordinate same as 4D.</t>
  </si>
  <si>
    <t>CCDS4_W</t>
  </si>
  <si>
    <t>No wind present. Large cracks approx 5-10cm wide covered by surface water. Site appears to have not been dosed.</t>
  </si>
  <si>
    <t>CC-DS4</t>
  </si>
  <si>
    <t>Surface water (main channel).</t>
  </si>
  <si>
    <t>4cm deep water, fine cracking, Iron stain</t>
  </si>
  <si>
    <t>GPS point almost dry. Wind blowing strongly towards Rosemary's house. Garden photo point for pool size reference. Porehole 4C and 4D inundated by surface water.</t>
  </si>
  <si>
    <t xml:space="preserve">Wind much weaker. Same direction. Water pooled in normal position. Poreholes 4C and 4D no longer inundated. Distance from this pool to GC pool is approximately 250m. </t>
  </si>
  <si>
    <t>+218</t>
  </si>
  <si>
    <t>Recent rainfall. Shallow surface water (&lt;10mm) over surrounding previously dry areas. Sample taken from shallow pooled water (~50mm deep) with iron staining present.</t>
  </si>
  <si>
    <t>Pool pushed approx 300m East from Friday</t>
  </si>
  <si>
    <t>+374</t>
  </si>
  <si>
    <t>Limestone slurry pumping in progress. Deposited limestone visible within 10m of sampling site. Calm conditions.</t>
  </si>
  <si>
    <t>+154</t>
  </si>
  <si>
    <t>Limestone slurry pumping in progress. Moderate wind blowing upstream causing pool to ove with wind. Sample taken approximately 50m upstream of CC-DS4, in very shallow water (&lt;50mm) over settled limestone.</t>
  </si>
  <si>
    <t>Limestone pumping in process. 20m east of sample site. Water depth 5-10cm. Limestone precipitation visible 5m north of sample site.</t>
  </si>
  <si>
    <t>According to crew working on limestone barrier. The distance between pool and Goolwa Channel remains approximately 200-300m the same as previous Friday. However must be noted that wind is blowing the pool away from goolwa channel, due to south westerlies.</t>
  </si>
  <si>
    <t>Visible signs of aerial limestone dosing. Such as large patches of white and brown precipitates. Transect holes B, C and D are inundated.</t>
  </si>
  <si>
    <t>Brown precipitate present. Some white precipitate also further out from site.</t>
  </si>
  <si>
    <t>No limestone visible at this site. 100mm deep.</t>
  </si>
  <si>
    <t>Moderate SW wind. Recent rain. Water brown and turbid. ~300mm deep.</t>
  </si>
  <si>
    <t>Light SE wind. Green algal tinge to water. Algal blooms visible in surrounding area.</t>
  </si>
  <si>
    <t>Light E wind. Light rain. White/orange foam on waters edge.</t>
  </si>
  <si>
    <t>Extremely strong northerly winds. Precipitate from lime dosing (brown froth etc) present in abundance on southern shore driven by northerly winds.</t>
  </si>
  <si>
    <t>No wind at all.</t>
  </si>
  <si>
    <t>Mild south easterly</t>
  </si>
  <si>
    <t>SW wind. Water very clear.</t>
  </si>
  <si>
    <t>Strong north-westerly wind blowing from CCDS3 across to CCDS4. Water quite turbid. Large amount of brown froth on shore. Water quite rough.</t>
  </si>
  <si>
    <t>Very little wind. Water slightly turbid. Lots of brown-orange foam on shore.</t>
  </si>
  <si>
    <t>Mild NW wind. Slight turbidity. Orange foam on shore.</t>
  </si>
  <si>
    <t>Moderate SE wind. Water clear but stained.</t>
  </si>
  <si>
    <t>Slight SW wind. Water quite clear.</t>
  </si>
  <si>
    <t>Extremely strong W-SW winds. Water slightly turbid.</t>
  </si>
  <si>
    <t>No wind. Water clear. A lot of brown foam on the shore.</t>
  </si>
  <si>
    <t>Water 2m from Reeds.</t>
  </si>
  <si>
    <t>Very strong WNW winds. Water expanded to base of reeds and jetty. Moderately turbid. Brown foam on shore.</t>
  </si>
  <si>
    <t>No Wind. Dry precipitate on shores and also foam.</t>
  </si>
  <si>
    <t>Water slightly turbid. Moderate SSE winds.</t>
  </si>
  <si>
    <t>Water quite clear. Little wind.</t>
  </si>
  <si>
    <t>Slightly turbid. Organic brown slick on shallow water amongst reeds between bank and water edge</t>
  </si>
  <si>
    <t>Hach alkalinity 55</t>
  </si>
  <si>
    <t>CC-DS5</t>
  </si>
  <si>
    <t>Light NE wind. Water brown in colour, with white/brow foam on surface. Channel 15m wide, &gt;1m deep. Recently applied limestone visible in area.</t>
  </si>
  <si>
    <t>Moderate to strong NW wind, water quite rough. Water brown and turbid, suspended brown particulates present. Water level receded since 17/07/09</t>
  </si>
  <si>
    <t>Moderate NW wind. Water brown and moderately turbid. Carp present.</t>
  </si>
  <si>
    <t>Moderate SW wind. Recent showers. Water light brown/green and turbid.</t>
  </si>
  <si>
    <t>Moderate W wind. Water light brown/green and turbid. Carp in area.</t>
  </si>
  <si>
    <t>No wind. Water clear. Green algae on sediment surfaces in water.</t>
  </si>
  <si>
    <t>No wind. Lime clumps on shore. Lots of large carp swimming upstream from GC.</t>
  </si>
  <si>
    <t>Mild NW. Carp everywhere. Slight turbidity.</t>
  </si>
  <si>
    <t>Moderate SW wind. Water tinged green. Algae on sediment surface.</t>
  </si>
  <si>
    <t>Very turbid. Extremely strong WNW winds. Water level risen.</t>
  </si>
  <si>
    <t>Access to this site will soon be impossible due to rising water level.</t>
  </si>
  <si>
    <t>CC-DS6</t>
  </si>
  <si>
    <t>Light NE wind. Water brown in colour. Channel 50m wide. Many carp in area.</t>
  </si>
  <si>
    <t>Moderate to strong NW wind. Water brown and turbid, suspended brown particulates present, although less than CC-DS5. Water level receded since 17/07/09</t>
  </si>
  <si>
    <t>Water green and turbid. Carp present. Mild W wind.</t>
  </si>
  <si>
    <t>No Wind. Water very clear. Algae present on sediment surfaces in water.</t>
  </si>
  <si>
    <t>Mild NW wind. Slight turbidity. Many carp present.</t>
  </si>
  <si>
    <t>CC-DS7</t>
  </si>
  <si>
    <t>Test site on eastern side of currency regulator</t>
  </si>
  <si>
    <t>Water level 10cm above bottom of gate to regulator</t>
  </si>
  <si>
    <t>Blue green algae present at the site. East of Currency Regulator.</t>
  </si>
  <si>
    <t>CCH</t>
  </si>
  <si>
    <r>
      <t>Sample from adjacent to lime piles. Lime not currently in the water, except for the edge of one pile. Light orange colour of pool bed. Cracking clays on edge of pool, cracks 300m deep, 100-150mm wide. Ped size 0.5m</t>
    </r>
    <r>
      <rPr>
        <vertAlign val="superscript"/>
        <sz val="8"/>
        <rFont val="Arial"/>
        <family val="2"/>
      </rPr>
      <t>2</t>
    </r>
  </si>
  <si>
    <t>CC-US1</t>
  </si>
  <si>
    <t>Creek flowing at &lt;1 L/s.</t>
  </si>
  <si>
    <t>Flow rate 5-10 L/s.  Water level at 9.5 cm on staff gauge.</t>
  </si>
  <si>
    <t>Flow 7-10 L per second. Height was just below 1 on flood meter.</t>
  </si>
  <si>
    <t>Flow 3 L per second. Height was just below 1 on flood meter.</t>
  </si>
  <si>
    <t>Level just below 1 on flood meter</t>
  </si>
  <si>
    <t>Depth approx 8.5cm.</t>
  </si>
  <si>
    <t>Depth at 11cm</t>
  </si>
  <si>
    <t>Depth at approximately 10cm</t>
  </si>
  <si>
    <t>Depth at 20cm. Doubled over the weekend.</t>
  </si>
  <si>
    <t>19cm Flow Depth</t>
  </si>
  <si>
    <t>Flow Depth = 15cm</t>
  </si>
  <si>
    <t>Flow Depth = 12cm</t>
  </si>
  <si>
    <t>Flow depth = 12cm</t>
  </si>
  <si>
    <t>Flow depth = 11cm</t>
  </si>
  <si>
    <t>Flow at 80 cm on meter.</t>
  </si>
  <si>
    <t>Flow at 50 cm on meter</t>
  </si>
  <si>
    <t>Flow 30cm</t>
  </si>
  <si>
    <t>Flow 25cm on meter</t>
  </si>
  <si>
    <t>Flow 20cm on meter</t>
  </si>
  <si>
    <t>Flow at 18cm on meter.</t>
  </si>
  <si>
    <t>Flow at 40cm on meter. Water turbid and stained.</t>
  </si>
  <si>
    <t>Flow &lt;20cm on meter</t>
  </si>
  <si>
    <t>Flow 50cm on meter</t>
  </si>
  <si>
    <t>Strong Flow 40cm. Water turbid and stained</t>
  </si>
  <si>
    <t>Flow 23cm. Water Stained</t>
  </si>
  <si>
    <t>Flow20cm. Water Stained</t>
  </si>
  <si>
    <t>Flow 18cm. Water stained</t>
  </si>
  <si>
    <t>Flow 13cm. Water stained</t>
  </si>
  <si>
    <t>Little flow. Below 10cm.</t>
  </si>
  <si>
    <t>Little flow. Below 5cm. Algal growth around banks</t>
  </si>
  <si>
    <t>Little to no flow. Below marker. Algal growth around banks.</t>
  </si>
  <si>
    <t>Clayton 1</t>
  </si>
  <si>
    <t>Access via farm "Riverside" Louise McIntosh (DWLBC) to confim contact details</t>
  </si>
  <si>
    <t>CJ/ST</t>
  </si>
  <si>
    <t>Clayton 2</t>
  </si>
  <si>
    <t>Eastern side of Clayton regulator- paddle out to the first yellow light beacon</t>
  </si>
  <si>
    <t>DP/ST</t>
  </si>
  <si>
    <t>Clayton 3A</t>
  </si>
  <si>
    <t>Western side of regulator. GC side of silt net,.</t>
  </si>
  <si>
    <t>Clayton 3B</t>
  </si>
  <si>
    <t>Transect- 200m from Clayton 3A along GC</t>
  </si>
  <si>
    <t>Clayton 3C</t>
  </si>
  <si>
    <t>Transect- 200m from Clayton 3B along GC</t>
  </si>
  <si>
    <t>Js</t>
  </si>
  <si>
    <t>Finniss 3</t>
  </si>
  <si>
    <t>Pullen Road to the end, go through gate next to "Silverwater" sign, proceed to windmill- Port Beacon 53FR</t>
  </si>
  <si>
    <t>FR</t>
  </si>
  <si>
    <t>Finniss River</t>
  </si>
  <si>
    <t>57</t>
  </si>
  <si>
    <t>Wally's Landing.  Sample taken just downstream of junction of two separate streama. One stream which enters has been found to be acidic in the past.</t>
  </si>
  <si>
    <t>FR @ GC (Site 22)</t>
  </si>
  <si>
    <t>118</t>
  </si>
  <si>
    <t>Sediments moist from surface.  Upper ~2 cm layer oxidised.  Subsurface unoxidised sediments green/grey colour.</t>
  </si>
  <si>
    <t>180</t>
  </si>
  <si>
    <t>Patches of filamentous algae, extremely boggy.</t>
  </si>
  <si>
    <t>We excavated a pore hole 5m from surface water. Water depth at 50cm. Tested water for pH which was 6.87. Some minimal visible iron stain at surface.</t>
  </si>
  <si>
    <t>Visible flow at the narrow section just upstream.</t>
  </si>
  <si>
    <t>Moderate SW wind. Brown foam on shore. Green algae wash up on shore. Slightly turbid water.</t>
  </si>
  <si>
    <t>Moderate NW wind. Slight turbidity.</t>
  </si>
  <si>
    <t>No Wind. Slight turbidity.</t>
  </si>
  <si>
    <t>Visible water level rise.</t>
  </si>
  <si>
    <t>Visible water level rise from last sample date.</t>
  </si>
  <si>
    <t>Brown foam on bank. Turbid water.</t>
  </si>
  <si>
    <t>FR @ GC DS1</t>
  </si>
  <si>
    <t>FR @ GC US1</t>
  </si>
  <si>
    <t>FR @ GC US2</t>
  </si>
  <si>
    <t>FR Mouth @ Clayton</t>
  </si>
  <si>
    <t>At very end of Finniss River where it enters GC</t>
  </si>
  <si>
    <t>Strong north-westerly wind. Very turbid water.</t>
  </si>
  <si>
    <t>FR-298</t>
  </si>
  <si>
    <t>0.5</t>
  </si>
  <si>
    <t>Wally's Landing. Trickling surface water from narrow stream. Acid favouring plants present.</t>
  </si>
  <si>
    <t>FR-299</t>
  </si>
  <si>
    <t>406.7</t>
  </si>
  <si>
    <t>Main flow source to Wally's Landing channel. Deep and wide channel used by cattle for watering. Underground flow is the source of water for this channel.</t>
  </si>
  <si>
    <t>FR-300</t>
  </si>
  <si>
    <t>Upstream end of large, deep pool next to eastern edge of flood plain. Reed beds upstream of the pool. Minimal flow. Quite turbid, European Carp present.</t>
  </si>
  <si>
    <t>FR-301</t>
  </si>
  <si>
    <t>Downstream end of large, deep pool on eastern edge of flood plain. Quite turbid. Pool ends as a small trickling stream flowing into the ground.</t>
  </si>
  <si>
    <t>FR-324</t>
  </si>
  <si>
    <t>Pool under main Goolwa-Strathalbyn Rd. Spring running into pool. Pool surrounded by reed beds.</t>
  </si>
  <si>
    <t>FR-325</t>
  </si>
  <si>
    <t>Mouth of the Finniss River. Shallow surface water connected to Goolwa Channel.</t>
  </si>
  <si>
    <t>FR-DS1</t>
  </si>
  <si>
    <t>41.9</t>
  </si>
  <si>
    <t>Monitoring conducted from left bank of FR, downstream of specified monitoring location (property inaccessible on 9 Apr 09). Coordinates indicated above refer to site monitored on 9 Apr 09, rather than specified location of FR-DS1.</t>
  </si>
  <si>
    <t>Finniss River channel.</t>
  </si>
  <si>
    <t>105</t>
  </si>
  <si>
    <t>Site accessed from southern bank.  Downstream of limestone addition site and two tributaries (nearest tributary disconnected).  Turtle found in cracked sediments.  Water in cracks, pH ~5 (test strip), ~5 cm below surface.</t>
  </si>
  <si>
    <t>129</t>
  </si>
  <si>
    <t>Cracking 20 - 30 mm in width. Depth 100-150 mm. From base of reeds to the surface water was approximately 1.5 m.</t>
  </si>
  <si>
    <t>Water now risen. Now no sediment uncovered at sample site. 10cm depth at sample site.</t>
  </si>
  <si>
    <t>10 - 20cm at sample point. Visible flow of approximately 20-30cm per second.</t>
  </si>
  <si>
    <t>Water Depth unchanged. No Visible flow.</t>
  </si>
  <si>
    <t>Flow approx 30cm per second. Depth 20cm.</t>
  </si>
  <si>
    <t>Flow approximately 1m per second. All fords nearby were flooding.</t>
  </si>
  <si>
    <t>Flow approx 1m per second. All fords nearby in flood. Water quite turbid.</t>
  </si>
  <si>
    <t>Flow approx 50-80cm per second. Water quite turbid.</t>
  </si>
  <si>
    <t>Level with top of drain hole</t>
  </si>
  <si>
    <t>Flow approx 80cm per second. All fords flooding nearby.</t>
  </si>
  <si>
    <t>Flow approx 50cm per second. Water moderately turbid.</t>
  </si>
  <si>
    <t>Flow approx 50cm per second. Water moderately turbid. No wind.</t>
  </si>
  <si>
    <t>Flow approx 80-100cm per second. Water turbid.</t>
  </si>
  <si>
    <t>Flow approx 80cm per second. Water turbud.</t>
  </si>
  <si>
    <t>Flow 30-50cm per second. Slight turbidity.</t>
  </si>
  <si>
    <t>Flow approx 80-100cm per second. Quite turbid.</t>
  </si>
  <si>
    <t>High water level. Quite turbid</t>
  </si>
  <si>
    <t>High water level. Spilling over access road</t>
  </si>
  <si>
    <t>High water level. Covers access road</t>
  </si>
  <si>
    <t xml:space="preserve">High water level. Covers access road. Organic slick like material between reeds and river. </t>
  </si>
  <si>
    <t>High water level. Completely covers access road.</t>
  </si>
  <si>
    <t>Taken from new site near wallys landing</t>
  </si>
  <si>
    <t>19/3/210</t>
  </si>
  <si>
    <t>FR-DS2</t>
  </si>
  <si>
    <t>Surface water present but not safely accessible.</t>
  </si>
  <si>
    <t>88</t>
  </si>
  <si>
    <t>Surface water.</t>
  </si>
  <si>
    <t>125</t>
  </si>
  <si>
    <t>No cracks present. Thin layer of algae present (green). Small amount of black organic wash up. Some iron staining on the walk to sample site.</t>
  </si>
  <si>
    <t>Large amount of black organic material on shore line. Covered with a thin layer of sand.</t>
  </si>
  <si>
    <t>Water very dirty due to windy conditions</t>
  </si>
  <si>
    <t>Moderate SW wind. Slightly turbid water. Brown foam on shore. Black organic wash up.</t>
  </si>
  <si>
    <t>Moderate turbidity. Organic black sludge on the shore.</t>
  </si>
  <si>
    <t>Moderate turbidity. Organic black sludge on the shore. Visible water level rise.</t>
  </si>
  <si>
    <t>Moderate turbidity. Organic black sludge on the shore. Visible water level rise. Turtle.</t>
  </si>
  <si>
    <t>Moderate south westerly wind. Wind could explain drop in alkalinity as water being pushed from wetlands identified as containing acid risk in past.</t>
  </si>
  <si>
    <t>Moderate turbidity. Black sludge on shore and some brown foam.</t>
  </si>
  <si>
    <t>Cloudy/turbid water</t>
  </si>
  <si>
    <t>Strong SSW winds. 0.5m waves. Water turbid.</t>
  </si>
  <si>
    <t>FR-DS2 (1)</t>
  </si>
  <si>
    <t>Large body of open shallow water. Well mixed by south wind. Organic debris present.</t>
  </si>
  <si>
    <t xml:space="preserve">FR-DS2 (2) </t>
  </si>
  <si>
    <t>Surface water from irrigation pumping channel</t>
  </si>
  <si>
    <t>FR-DS3</t>
  </si>
  <si>
    <t>49.9</t>
  </si>
  <si>
    <t>Open shallow water, well mixed by south wind.</t>
  </si>
  <si>
    <t>117</t>
  </si>
  <si>
    <t>Some thick algae deposits on shore.  Iron staining on sediments.</t>
  </si>
  <si>
    <t>120</t>
  </si>
  <si>
    <t>Thin layer of Algae in and around the edge</t>
  </si>
  <si>
    <t>Green algae on shore and in centre of larger pool.</t>
  </si>
  <si>
    <t>Large amount of green algae washed up on shore.</t>
  </si>
  <si>
    <t>Moderate SW wind. Extremely turbid water. Black organic and green algal wash up.</t>
  </si>
  <si>
    <t>Moderate NW wind. Moderately turbid water. Black organic and green algal wash up.</t>
  </si>
  <si>
    <t>Water very clear. Very little wind.</t>
  </si>
  <si>
    <t>Water clear. Not much wind. Water level looks to be rising.</t>
  </si>
  <si>
    <t>Visible water level rise</t>
  </si>
  <si>
    <t>Brown foam on bank. Turbid water. Strong SSW winds</t>
  </si>
  <si>
    <t>FRT1</t>
  </si>
  <si>
    <t>Junction of Finniss and another Trib. Visual estimate is 80-90% of water coming from Finniss. Difficult to estimate due to aquatic vegetation.</t>
  </si>
  <si>
    <t>FRT2</t>
  </si>
  <si>
    <t>FR-US1</t>
  </si>
  <si>
    <t>29.3</t>
  </si>
  <si>
    <t>River flowing at &lt;5 L/s.</t>
  </si>
  <si>
    <t>Finniss River causeway, Winery Rd. Sample taken from water flowing through culvert.</t>
  </si>
  <si>
    <t>Flow rate 5-10 L/s.</t>
  </si>
  <si>
    <t>115</t>
  </si>
  <si>
    <t>Flow approximately 40L per second. Water 10cm depth in all drains.</t>
  </si>
  <si>
    <t>Flow approximately 25-30L per second.</t>
  </si>
  <si>
    <t>Flow approximately 30-50L per second. Depth half way up ford drains.</t>
  </si>
  <si>
    <t>Water almost flowing over top of Ford</t>
  </si>
  <si>
    <t>20cm depth in drain at ford.</t>
  </si>
  <si>
    <t>Flow at 40cm on flood meter.</t>
  </si>
  <si>
    <t>5cm below drain holes under ford</t>
  </si>
  <si>
    <t>15cm above ford on flood meter.</t>
  </si>
  <si>
    <t>Flow 10cm below road.</t>
  </si>
  <si>
    <t>Flow 40cm below road. Water very clear.</t>
  </si>
  <si>
    <t>20cm below drain holes. Clear water.</t>
  </si>
  <si>
    <t>20cm over bridge.</t>
  </si>
  <si>
    <t>10 cm below drain holes. Water clear.</t>
  </si>
  <si>
    <t>Level with top of ford.</t>
  </si>
  <si>
    <t>15cm above drain holes. Water clear.</t>
  </si>
  <si>
    <t>10cm above drain holes</t>
  </si>
  <si>
    <t>20cm above drain holes</t>
  </si>
  <si>
    <t>10cm above drain holes. Algal growth slighly down stream of bridge</t>
  </si>
  <si>
    <t>FR-WL2</t>
  </si>
  <si>
    <t>Alk higher as 5ml used</t>
  </si>
  <si>
    <t>FR-WL</t>
  </si>
  <si>
    <t>Hack alkalinity 65</t>
  </si>
  <si>
    <t>GC</t>
  </si>
  <si>
    <t>172</t>
  </si>
  <si>
    <t>GC @ CB</t>
  </si>
  <si>
    <t>Mild NW wind. Large amount of brown foam present on shore. This site is on the goolwa side of the Clayton regulator, at Clayton Bay.</t>
  </si>
  <si>
    <t>Moderate W wind. Sampled as close to regulator as possible. Slight turbidity.</t>
  </si>
  <si>
    <t>GC Channel</t>
  </si>
  <si>
    <t>Access from Barton Road??? Grundy Road- yet to be confirmed.</t>
  </si>
  <si>
    <t>Access from Grundy Road, long walk to water-200m through rough ground. Sample taken East of Port Beacon 47</t>
  </si>
  <si>
    <t>GC1</t>
  </si>
  <si>
    <t>Surface water 5cm depth. Not joined to main body of water. Visible signs of orange and pale yellow on sediment surface. Some white foam on edge of water.</t>
  </si>
  <si>
    <t>GC2</t>
  </si>
  <si>
    <t>GC3</t>
  </si>
  <si>
    <t>Surface water 10cm in depth. Joined to main body of water below currency regulator.</t>
  </si>
  <si>
    <t>Goolwa Bridge</t>
  </si>
  <si>
    <t>launch at "Public Road" near Brewery off Railway Cutting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</si>
</sst>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0.0"/>
  </numFmts>
  <fonts count="9">
    <font>
      <sz val="10"/>
      <name val="Arial"/>
      <family val="0"/>
    </font>
    <font>
      <sz val="8"/>
      <name val="Arial"/>
      <family val="2"/>
    </font>
    <font>
      <b/>
      <sz val="8"/>
      <name val="Arial"/>
      <family val="2"/>
    </font>
    <font>
      <b/>
      <sz val="8"/>
      <color indexed="10"/>
      <name val="Arial"/>
      <family val="2"/>
    </font>
    <font>
      <b/>
      <vertAlign val="subscript"/>
      <sz val="8"/>
      <name val="Arial"/>
      <family val="2"/>
    </font>
    <font>
      <sz val="8"/>
      <color indexed="8"/>
      <name val="Arial"/>
      <family val="2"/>
    </font>
    <font>
      <vertAlign val="superscript"/>
      <sz val="8"/>
      <name val="Arial"/>
      <family val="2"/>
    </font>
    <font>
      <b/>
      <sz val="8"/>
      <name val="Tahoma"/>
      <family val="0"/>
    </font>
    <font>
      <sz val="8"/>
      <name val="Tahoma"/>
      <family val="0"/>
    </font>
  </fonts>
  <fills count="2">
    <fill>
      <patternFill/>
    </fill>
    <fill>
      <patternFill patternType="gray125"/>
    </fill>
  </fills>
  <borders count="7">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20" fontId="1" fillId="0" borderId="0" xfId="0" applyNumberFormat="1" applyFont="1" applyFill="1" applyBorder="1" applyAlignment="1">
      <alignment horizontal="center" vertical="center"/>
    </xf>
    <xf numFmtId="0" fontId="1" fillId="0" borderId="0" xfId="0" applyFont="1" applyFill="1" applyBorder="1" applyAlignment="1" quotePrefix="1">
      <alignment horizontal="center" vertical="center"/>
    </xf>
    <xf numFmtId="0" fontId="1" fillId="0" borderId="0" xfId="0" applyNumberFormat="1" applyFont="1" applyFill="1" applyBorder="1" applyAlignment="1">
      <alignment horizontal="center" vertical="center" wrapText="1"/>
    </xf>
    <xf numFmtId="1" fontId="1" fillId="0" borderId="0" xfId="0" applyNumberFormat="1" applyFont="1" applyFill="1" applyBorder="1" applyAlignment="1" quotePrefix="1">
      <alignment horizontal="center" vertical="center"/>
    </xf>
    <xf numFmtId="0" fontId="5" fillId="0" borderId="0" xfId="0" applyNumberFormat="1" applyFont="1" applyFill="1" applyBorder="1" applyAlignment="1">
      <alignment horizontal="center" vertical="center" wrapText="1"/>
    </xf>
    <xf numFmtId="2" fontId="1" fillId="0" borderId="0" xfId="0" applyNumberFormat="1" applyFont="1" applyFill="1" applyBorder="1" applyAlignment="1" quotePrefix="1">
      <alignment horizontal="center" vertical="center"/>
    </xf>
    <xf numFmtId="164" fontId="1" fillId="0" borderId="0" xfId="0" applyNumberFormat="1" applyFont="1" applyFill="1" applyBorder="1" applyAlignment="1">
      <alignment horizontal="center"/>
    </xf>
    <xf numFmtId="20" fontId="1" fillId="0" borderId="0" xfId="0" applyNumberFormat="1" applyFont="1"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left"/>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20" fontId="1" fillId="0" borderId="0" xfId="0" applyNumberFormat="1" applyFont="1" applyFill="1" applyAlignment="1">
      <alignment horizontal="center"/>
    </xf>
    <xf numFmtId="0" fontId="1" fillId="0" borderId="0" xfId="0" applyFont="1" applyFill="1" applyAlignment="1">
      <alignment horizontal="center"/>
    </xf>
    <xf numFmtId="2" fontId="1" fillId="0" borderId="0" xfId="0" applyNumberFormat="1" applyFont="1" applyFill="1" applyAlignment="1">
      <alignment horizontal="center"/>
    </xf>
    <xf numFmtId="1" fontId="1" fillId="0" borderId="0" xfId="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Fill="1" applyAlignment="1" applyProtection="1">
      <alignment horizontal="center"/>
      <protection locked="0"/>
    </xf>
    <xf numFmtId="20"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0" xfId="0" applyFont="1" applyFill="1" applyBorder="1" applyAlignment="1" quotePrefix="1">
      <alignment horizontal="center" vertical="center"/>
    </xf>
    <xf numFmtId="1" fontId="5" fillId="0" borderId="0" xfId="0" applyNumberFormat="1" applyFont="1" applyFill="1" applyBorder="1" applyAlignment="1" quotePrefix="1">
      <alignment horizontal="center" vertical="center"/>
    </xf>
    <xf numFmtId="1" fontId="5"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2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NumberFormat="1" applyFont="1" applyFill="1" applyBorder="1" applyAlignment="1" quotePrefix="1">
      <alignment horizontal="center" vertical="center"/>
    </xf>
    <xf numFmtId="2" fontId="1" fillId="0" borderId="0" xfId="0" applyNumberFormat="1" applyFont="1" applyFill="1" applyBorder="1" applyAlignment="1" quotePrefix="1">
      <alignment horizontal="center" vertical="center" wrapText="1"/>
    </xf>
    <xf numFmtId="165" fontId="1" fillId="0" borderId="0" xfId="0" applyNumberFormat="1" applyFont="1" applyFill="1" applyBorder="1" applyAlignment="1" quotePrefix="1">
      <alignment horizontal="center" vertical="center" wrapText="1"/>
    </xf>
    <xf numFmtId="1" fontId="1" fillId="0" borderId="0" xfId="0" applyNumberFormat="1" applyFont="1" applyFill="1" applyBorder="1" applyAlignment="1" quotePrefix="1">
      <alignment horizontal="center" vertical="center" wrapText="1"/>
    </xf>
    <xf numFmtId="0" fontId="1" fillId="0" borderId="0" xfId="0" applyFont="1" applyFill="1" applyAlignment="1">
      <alignment/>
    </xf>
    <xf numFmtId="165" fontId="1" fillId="0" borderId="0" xfId="0" applyNumberFormat="1" applyFont="1" applyFill="1" applyBorder="1" applyAlignment="1">
      <alignment horizontal="center" vertical="center"/>
    </xf>
    <xf numFmtId="2" fontId="5" fillId="0" borderId="0" xfId="0" applyNumberFormat="1" applyFont="1" applyFill="1" applyBorder="1" applyAlignment="1" quotePrefix="1">
      <alignment horizontal="center" vertical="center"/>
    </xf>
    <xf numFmtId="3"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xf>
    <xf numFmtId="165" fontId="5" fillId="0" borderId="0" xfId="0" applyNumberFormat="1" applyFont="1" applyFill="1" applyBorder="1" applyAlignment="1" quotePrefix="1">
      <alignment horizontal="center" vertical="center"/>
    </xf>
    <xf numFmtId="0" fontId="2" fillId="0" borderId="0" xfId="0" applyFont="1" applyFill="1" applyBorder="1" applyAlignment="1" applyProtection="1">
      <alignment horizontal="center" vertical="center" wrapText="1"/>
      <protection locked="0"/>
    </xf>
    <xf numFmtId="164" fontId="2"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20" fontId="1" fillId="0" borderId="0" xfId="0" applyNumberFormat="1" applyFont="1" applyFill="1" applyAlignment="1">
      <alignment horizontal="center"/>
    </xf>
    <xf numFmtId="0" fontId="1" fillId="0" borderId="0" xfId="0" applyFont="1" applyFill="1" applyAlignment="1">
      <alignment horizontal="center"/>
    </xf>
    <xf numFmtId="2" fontId="1" fillId="0" borderId="0" xfId="0" applyNumberFormat="1" applyFont="1" applyFill="1" applyAlignment="1">
      <alignment horizontal="center"/>
    </xf>
    <xf numFmtId="0" fontId="1" fillId="0" borderId="0" xfId="0" applyFont="1" applyFill="1" applyBorder="1" applyAlignment="1">
      <alignment vertical="center" wrapText="1"/>
    </xf>
    <xf numFmtId="0" fontId="1" fillId="0" borderId="0" xfId="0" applyFont="1" applyFill="1" applyAlignment="1">
      <alignment/>
    </xf>
    <xf numFmtId="165" fontId="1" fillId="0" borderId="0" xfId="0" applyNumberFormat="1" applyFont="1" applyFill="1" applyBorder="1" applyAlignment="1">
      <alignment horizontal="center" vertical="center" wrapText="1"/>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H1240"/>
  <sheetViews>
    <sheetView tabSelected="1" workbookViewId="0" topLeftCell="A496">
      <selection activeCell="G28" sqref="G28:G29"/>
    </sheetView>
  </sheetViews>
  <sheetFormatPr defaultColWidth="9.140625" defaultRowHeight="12" customHeight="1"/>
  <cols>
    <col min="1" max="1" width="15.00390625" style="3" customWidth="1"/>
    <col min="2" max="2" width="14.00390625" style="3" customWidth="1"/>
    <col min="3" max="3" width="7.57421875" style="5" customWidth="1"/>
    <col min="4" max="4" width="7.00390625" style="6" bestFit="1" customWidth="1"/>
    <col min="5" max="5" width="5.140625" style="3" customWidth="1"/>
    <col min="6" max="6" width="7.421875" style="3" customWidth="1"/>
    <col min="7" max="7" width="8.00390625" style="3" customWidth="1"/>
    <col min="8" max="8" width="9.7109375" style="3" customWidth="1"/>
    <col min="9" max="9" width="5.00390625" style="41" customWidth="1"/>
    <col min="10" max="10" width="6.57421875" style="41" customWidth="1"/>
    <col min="11" max="11" width="9.140625" style="9" customWidth="1"/>
    <col min="12" max="12" width="6.140625" style="3" customWidth="1"/>
    <col min="13" max="13" width="4.8515625" style="3" customWidth="1"/>
    <col min="14" max="14" width="4.421875" style="3" customWidth="1"/>
    <col min="15" max="15" width="5.7109375" style="41" customWidth="1"/>
    <col min="16" max="16" width="7.8515625" style="3" customWidth="1"/>
    <col min="17" max="17" width="6.00390625" style="3" customWidth="1"/>
    <col min="18" max="18" width="5.421875" style="9" customWidth="1"/>
    <col min="19" max="19" width="8.00390625" style="3" customWidth="1"/>
    <col min="20" max="20" width="254.8515625" style="12" bestFit="1" customWidth="1"/>
    <col min="21" max="21" width="49.421875" style="3" customWidth="1"/>
    <col min="22" max="16384" width="9.140625" style="3" customWidth="1"/>
  </cols>
  <sheetData>
    <row r="1" spans="2:20" ht="80.25" customHeight="1">
      <c r="B1" s="1"/>
      <c r="C1" s="56"/>
      <c r="D1" s="57" t="s">
        <v>0</v>
      </c>
      <c r="E1" s="1" t="s">
        <v>1</v>
      </c>
      <c r="F1" s="58" t="s">
        <v>2</v>
      </c>
      <c r="G1" s="59"/>
      <c r="H1" s="1" t="s">
        <v>3</v>
      </c>
      <c r="I1" s="1"/>
      <c r="J1" s="1"/>
      <c r="K1" s="1"/>
      <c r="L1" s="1"/>
      <c r="M1" s="1"/>
      <c r="N1" s="60" t="s">
        <v>4</v>
      </c>
      <c r="O1" s="1"/>
      <c r="P1" s="1"/>
      <c r="Q1" s="1"/>
      <c r="R1" s="61"/>
      <c r="S1" s="1" t="s">
        <v>5</v>
      </c>
      <c r="T1" s="2" t="s">
        <v>6</v>
      </c>
    </row>
    <row r="2" spans="1:20" ht="12" customHeight="1">
      <c r="A2" s="1" t="s">
        <v>7</v>
      </c>
      <c r="B2" s="1" t="s">
        <v>8</v>
      </c>
      <c r="C2" s="56"/>
      <c r="D2" s="57"/>
      <c r="E2" s="1"/>
      <c r="F2" s="62"/>
      <c r="G2" s="63"/>
      <c r="H2" s="1" t="s">
        <v>9</v>
      </c>
      <c r="I2" s="64" t="s">
        <v>10</v>
      </c>
      <c r="J2" s="64" t="s">
        <v>11</v>
      </c>
      <c r="K2" s="61" t="s">
        <v>11</v>
      </c>
      <c r="L2" s="1" t="s">
        <v>12</v>
      </c>
      <c r="M2" s="1" t="s">
        <v>13</v>
      </c>
      <c r="N2" s="1" t="s">
        <v>14</v>
      </c>
      <c r="O2" s="64" t="s">
        <v>15</v>
      </c>
      <c r="P2" s="1" t="s">
        <v>16</v>
      </c>
      <c r="Q2" s="1" t="s">
        <v>17</v>
      </c>
      <c r="R2" s="61" t="s">
        <v>18</v>
      </c>
      <c r="S2" s="1"/>
      <c r="T2" s="2"/>
    </row>
    <row r="3" spans="2:20" ht="50.25" customHeight="1">
      <c r="B3" s="1"/>
      <c r="C3" s="56"/>
      <c r="D3" s="57"/>
      <c r="E3" s="1"/>
      <c r="F3" s="65" t="s">
        <v>19</v>
      </c>
      <c r="G3" s="66" t="s">
        <v>20</v>
      </c>
      <c r="H3" s="1"/>
      <c r="I3" s="64" t="s">
        <v>21</v>
      </c>
      <c r="J3" s="64" t="s">
        <v>22</v>
      </c>
      <c r="K3" s="61" t="s">
        <v>23</v>
      </c>
      <c r="L3" s="1" t="s">
        <v>24</v>
      </c>
      <c r="M3" s="1" t="s">
        <v>25</v>
      </c>
      <c r="N3" s="1" t="s">
        <v>26</v>
      </c>
      <c r="O3" s="64" t="s">
        <v>27</v>
      </c>
      <c r="P3" s="1" t="s">
        <v>28</v>
      </c>
      <c r="Q3" s="1" t="s">
        <v>28</v>
      </c>
      <c r="R3" s="61" t="s">
        <v>25</v>
      </c>
      <c r="S3" s="1"/>
      <c r="T3" s="2"/>
    </row>
    <row r="4" spans="1:18" ht="22.5">
      <c r="A4" s="3" t="s">
        <v>29</v>
      </c>
      <c r="B4" s="4" t="s">
        <v>30</v>
      </c>
      <c r="C4" s="5" t="s">
        <v>31</v>
      </c>
      <c r="D4" s="6">
        <v>39938</v>
      </c>
      <c r="E4" s="7"/>
      <c r="F4" s="7">
        <v>302418</v>
      </c>
      <c r="G4" s="7">
        <v>6069589</v>
      </c>
      <c r="H4" s="8">
        <v>3.9</v>
      </c>
      <c r="I4" s="8"/>
      <c r="J4" s="8"/>
      <c r="L4" s="8"/>
      <c r="M4" s="8"/>
      <c r="N4" s="49"/>
      <c r="O4" s="8"/>
      <c r="P4" s="10"/>
      <c r="Q4" s="8"/>
      <c r="R4" s="11"/>
    </row>
    <row r="5" spans="1:20" ht="12" customHeight="1">
      <c r="A5" s="3" t="s">
        <v>29</v>
      </c>
      <c r="B5" s="4" t="s">
        <v>30</v>
      </c>
      <c r="C5" s="5" t="s">
        <v>31</v>
      </c>
      <c r="D5" s="6">
        <v>39947</v>
      </c>
      <c r="E5" s="13">
        <v>0.3541666666666667</v>
      </c>
      <c r="F5" s="7">
        <v>302418</v>
      </c>
      <c r="G5" s="7">
        <v>6069589</v>
      </c>
      <c r="H5" s="8">
        <v>8.31</v>
      </c>
      <c r="I5" s="8">
        <v>11.7</v>
      </c>
      <c r="J5" s="8">
        <v>25.2</v>
      </c>
      <c r="K5" s="9">
        <f aca="true" t="shared" si="0" ref="K5:K68">J5*1000</f>
        <v>25200</v>
      </c>
      <c r="L5" s="14">
        <v>125</v>
      </c>
      <c r="M5" s="7">
        <v>5.94</v>
      </c>
      <c r="N5" s="49"/>
      <c r="O5" s="8">
        <v>15.9</v>
      </c>
      <c r="P5" s="7">
        <f>0.6*300</f>
        <v>180</v>
      </c>
      <c r="Q5" s="7" t="s">
        <v>32</v>
      </c>
      <c r="R5" s="11"/>
      <c r="S5" s="15" t="s">
        <v>33</v>
      </c>
      <c r="T5" s="12" t="s">
        <v>34</v>
      </c>
    </row>
    <row r="6" spans="1:20" ht="12" customHeight="1">
      <c r="A6" s="3" t="s">
        <v>29</v>
      </c>
      <c r="B6" s="4" t="s">
        <v>30</v>
      </c>
      <c r="C6" s="5" t="s">
        <v>31</v>
      </c>
      <c r="D6" s="6">
        <v>39951</v>
      </c>
      <c r="E6" s="13">
        <v>0.4548611111111111</v>
      </c>
      <c r="F6" s="7"/>
      <c r="G6" s="7"/>
      <c r="H6" s="8">
        <v>7.71</v>
      </c>
      <c r="I6" s="8">
        <v>17.31</v>
      </c>
      <c r="J6" s="8">
        <v>28.56</v>
      </c>
      <c r="K6" s="9">
        <f t="shared" si="0"/>
        <v>28560</v>
      </c>
      <c r="L6" s="16">
        <v>82.4</v>
      </c>
      <c r="M6" s="7">
        <v>6.81</v>
      </c>
      <c r="N6" s="49"/>
      <c r="O6" s="8">
        <v>21.75</v>
      </c>
      <c r="P6" s="11">
        <v>198</v>
      </c>
      <c r="Q6" s="7"/>
      <c r="R6" s="11"/>
      <c r="S6" s="17" t="s">
        <v>35</v>
      </c>
      <c r="T6" s="12" t="s">
        <v>36</v>
      </c>
    </row>
    <row r="7" spans="1:19" ht="12" customHeight="1">
      <c r="A7" s="3" t="s">
        <v>29</v>
      </c>
      <c r="B7" s="4" t="s">
        <v>30</v>
      </c>
      <c r="C7" s="5" t="s">
        <v>31</v>
      </c>
      <c r="D7" s="6">
        <v>39955</v>
      </c>
      <c r="E7" s="13">
        <v>0.5555555555555556</v>
      </c>
      <c r="F7" s="7"/>
      <c r="G7" s="7"/>
      <c r="H7" s="8">
        <v>8.1</v>
      </c>
      <c r="I7" s="8">
        <v>16.65</v>
      </c>
      <c r="J7" s="18">
        <v>24.653</v>
      </c>
      <c r="K7" s="9">
        <f t="shared" si="0"/>
        <v>24653</v>
      </c>
      <c r="L7" s="16">
        <v>273</v>
      </c>
      <c r="M7" s="7">
        <v>7.68</v>
      </c>
      <c r="N7" s="49"/>
      <c r="O7" s="8">
        <v>19.06</v>
      </c>
      <c r="P7" s="11">
        <v>177</v>
      </c>
      <c r="Q7" s="7"/>
      <c r="R7" s="11"/>
      <c r="S7" s="15" t="s">
        <v>35</v>
      </c>
    </row>
    <row r="8" spans="1:19" ht="12" customHeight="1">
      <c r="A8" s="3" t="s">
        <v>29</v>
      </c>
      <c r="B8" s="4" t="s">
        <v>30</v>
      </c>
      <c r="C8" s="5" t="s">
        <v>31</v>
      </c>
      <c r="D8" s="6">
        <v>39957</v>
      </c>
      <c r="E8" s="13">
        <v>0.5069444444444444</v>
      </c>
      <c r="F8" s="7"/>
      <c r="G8" s="7"/>
      <c r="H8" s="8">
        <v>7.75</v>
      </c>
      <c r="I8" s="8">
        <v>14.76</v>
      </c>
      <c r="J8" s="18">
        <v>24.13</v>
      </c>
      <c r="K8" s="9">
        <f t="shared" si="0"/>
        <v>24130</v>
      </c>
      <c r="L8" s="16">
        <v>179.1</v>
      </c>
      <c r="M8" s="7">
        <v>6.64</v>
      </c>
      <c r="N8" s="49"/>
      <c r="O8" s="8">
        <v>19.5</v>
      </c>
      <c r="P8" s="11">
        <v>180</v>
      </c>
      <c r="Q8" s="7"/>
      <c r="R8" s="11"/>
      <c r="S8" s="15" t="s">
        <v>35</v>
      </c>
    </row>
    <row r="9" spans="1:20" ht="12" customHeight="1">
      <c r="A9" s="3" t="s">
        <v>29</v>
      </c>
      <c r="B9" s="4" t="s">
        <v>30</v>
      </c>
      <c r="C9" s="5" t="s">
        <v>31</v>
      </c>
      <c r="D9" s="6">
        <v>39958</v>
      </c>
      <c r="E9" s="13">
        <v>0.4756944444444444</v>
      </c>
      <c r="F9" s="7"/>
      <c r="G9" s="7"/>
      <c r="H9" s="8">
        <v>8.1</v>
      </c>
      <c r="I9" s="8">
        <v>15.9</v>
      </c>
      <c r="J9" s="18">
        <v>25.2</v>
      </c>
      <c r="K9" s="9">
        <f t="shared" si="0"/>
        <v>25200</v>
      </c>
      <c r="L9" s="16">
        <v>171</v>
      </c>
      <c r="M9" s="7">
        <v>7.3</v>
      </c>
      <c r="N9" s="49"/>
      <c r="O9" s="8">
        <v>16.1</v>
      </c>
      <c r="P9" s="11">
        <v>180</v>
      </c>
      <c r="Q9" s="7"/>
      <c r="R9" s="11"/>
      <c r="S9" s="15" t="s">
        <v>35</v>
      </c>
      <c r="T9" s="12" t="s">
        <v>37</v>
      </c>
    </row>
    <row r="10" spans="1:20" ht="12" customHeight="1">
      <c r="A10" s="3" t="s">
        <v>29</v>
      </c>
      <c r="B10" s="4" t="s">
        <v>30</v>
      </c>
      <c r="C10" s="5" t="s">
        <v>31</v>
      </c>
      <c r="D10" s="19">
        <v>39960</v>
      </c>
      <c r="E10" s="20">
        <v>0.4465277777777778</v>
      </c>
      <c r="F10" s="7" t="s">
        <v>38</v>
      </c>
      <c r="G10" s="7" t="s">
        <v>38</v>
      </c>
      <c r="H10" s="21">
        <v>7.98</v>
      </c>
      <c r="I10" s="22">
        <v>14</v>
      </c>
      <c r="J10" s="22">
        <v>24.2</v>
      </c>
      <c r="K10" s="9">
        <f t="shared" si="0"/>
        <v>24200</v>
      </c>
      <c r="L10" s="23" t="s">
        <v>39</v>
      </c>
      <c r="M10" s="21">
        <v>8.15</v>
      </c>
      <c r="N10" s="49" t="s">
        <v>38</v>
      </c>
      <c r="O10" s="22">
        <v>15.3</v>
      </c>
      <c r="P10" s="21">
        <v>177</v>
      </c>
      <c r="Q10" s="21" t="s">
        <v>38</v>
      </c>
      <c r="R10" s="24" t="s">
        <v>38</v>
      </c>
      <c r="S10" s="21" t="s">
        <v>40</v>
      </c>
      <c r="T10" s="25" t="s">
        <v>41</v>
      </c>
    </row>
    <row r="11" spans="1:19" ht="12" customHeight="1">
      <c r="A11" s="3" t="s">
        <v>29</v>
      </c>
      <c r="B11" s="4" t="s">
        <v>30</v>
      </c>
      <c r="C11" s="5" t="s">
        <v>31</v>
      </c>
      <c r="D11" s="6">
        <v>39961</v>
      </c>
      <c r="E11" s="13">
        <v>0.4166666666666667</v>
      </c>
      <c r="F11" s="7"/>
      <c r="G11" s="7"/>
      <c r="H11" s="8">
        <v>8.1</v>
      </c>
      <c r="I11" s="8">
        <v>14.7</v>
      </c>
      <c r="J11" s="18">
        <v>25</v>
      </c>
      <c r="K11" s="9">
        <f t="shared" si="0"/>
        <v>25000</v>
      </c>
      <c r="L11" s="11">
        <v>180</v>
      </c>
      <c r="M11" s="7">
        <v>7.1</v>
      </c>
      <c r="N11" s="49"/>
      <c r="O11" s="8">
        <v>17.1</v>
      </c>
      <c r="P11" s="11">
        <v>189</v>
      </c>
      <c r="Q11" s="7"/>
      <c r="R11" s="11"/>
      <c r="S11" s="15" t="s">
        <v>35</v>
      </c>
    </row>
    <row r="12" spans="1:20" ht="12" customHeight="1">
      <c r="A12" s="3" t="s">
        <v>29</v>
      </c>
      <c r="B12" s="4" t="s">
        <v>30</v>
      </c>
      <c r="C12" s="5" t="s">
        <v>31</v>
      </c>
      <c r="D12" s="6">
        <v>39965</v>
      </c>
      <c r="E12" s="13">
        <v>0.46875</v>
      </c>
      <c r="F12" s="7"/>
      <c r="G12" s="7"/>
      <c r="H12" s="8">
        <v>8.12</v>
      </c>
      <c r="I12" s="8">
        <v>14.18</v>
      </c>
      <c r="J12" s="18">
        <v>22.7</v>
      </c>
      <c r="K12" s="9">
        <f t="shared" si="0"/>
        <v>22700</v>
      </c>
      <c r="L12" s="11">
        <v>131.3</v>
      </c>
      <c r="M12" s="7">
        <v>9.5</v>
      </c>
      <c r="N12" s="49"/>
      <c r="O12" s="8">
        <v>18.6</v>
      </c>
      <c r="P12" s="11">
        <v>186</v>
      </c>
      <c r="Q12" s="7"/>
      <c r="R12" s="11"/>
      <c r="S12" s="15" t="s">
        <v>35</v>
      </c>
      <c r="T12" s="12" t="s">
        <v>37</v>
      </c>
    </row>
    <row r="13" spans="1:19" ht="12" customHeight="1">
      <c r="A13" s="3" t="s">
        <v>29</v>
      </c>
      <c r="B13" s="4" t="s">
        <v>30</v>
      </c>
      <c r="C13" s="5" t="s">
        <v>31</v>
      </c>
      <c r="D13" s="6">
        <v>39968</v>
      </c>
      <c r="E13" s="13">
        <v>0.611111111111111</v>
      </c>
      <c r="F13" s="7"/>
      <c r="G13" s="7"/>
      <c r="H13" s="8">
        <v>8.08</v>
      </c>
      <c r="I13" s="8">
        <v>15</v>
      </c>
      <c r="J13" s="18">
        <v>23.5</v>
      </c>
      <c r="K13" s="9">
        <f t="shared" si="0"/>
        <v>23500</v>
      </c>
      <c r="L13" s="11">
        <v>122</v>
      </c>
      <c r="M13" s="7">
        <v>9.4</v>
      </c>
      <c r="N13" s="49"/>
      <c r="O13" s="8">
        <v>17.6</v>
      </c>
      <c r="P13" s="11">
        <v>189</v>
      </c>
      <c r="Q13" s="7"/>
      <c r="R13" s="11"/>
      <c r="S13" s="15" t="s">
        <v>35</v>
      </c>
    </row>
    <row r="14" spans="1:20" ht="12" customHeight="1">
      <c r="A14" s="3" t="s">
        <v>29</v>
      </c>
      <c r="B14" s="4" t="s">
        <v>30</v>
      </c>
      <c r="C14" s="5" t="s">
        <v>31</v>
      </c>
      <c r="D14" s="6">
        <v>39973</v>
      </c>
      <c r="E14" s="13">
        <v>0.46527777777777773</v>
      </c>
      <c r="F14" s="7"/>
      <c r="G14" s="7"/>
      <c r="H14" s="8">
        <v>8.3</v>
      </c>
      <c r="I14" s="8">
        <v>12.7</v>
      </c>
      <c r="J14" s="18">
        <v>21.901</v>
      </c>
      <c r="K14" s="9">
        <f t="shared" si="0"/>
        <v>21901</v>
      </c>
      <c r="L14" s="11"/>
      <c r="M14" s="7">
        <v>7.66</v>
      </c>
      <c r="N14" s="49"/>
      <c r="O14" s="8">
        <v>14.891</v>
      </c>
      <c r="P14" s="11">
        <v>180</v>
      </c>
      <c r="Q14" s="7"/>
      <c r="R14" s="11">
        <v>222</v>
      </c>
      <c r="S14" s="15" t="s">
        <v>35</v>
      </c>
      <c r="T14" s="12" t="s">
        <v>42</v>
      </c>
    </row>
    <row r="15" spans="1:19" ht="12" customHeight="1">
      <c r="A15" s="3" t="s">
        <v>29</v>
      </c>
      <c r="B15" s="4" t="s">
        <v>30</v>
      </c>
      <c r="C15" s="5" t="s">
        <v>31</v>
      </c>
      <c r="D15" s="6">
        <v>39976</v>
      </c>
      <c r="E15" s="13">
        <v>0.4479166666666667</v>
      </c>
      <c r="F15" s="7"/>
      <c r="G15" s="7"/>
      <c r="H15" s="8">
        <v>8.54</v>
      </c>
      <c r="I15" s="8">
        <v>10.2</v>
      </c>
      <c r="J15" s="18">
        <v>20.1</v>
      </c>
      <c r="K15" s="9">
        <f t="shared" si="0"/>
        <v>20100</v>
      </c>
      <c r="L15" s="11">
        <v>278.1</v>
      </c>
      <c r="M15" s="7">
        <v>7.99</v>
      </c>
      <c r="N15" s="49"/>
      <c r="O15" s="8">
        <v>14.4</v>
      </c>
      <c r="P15" s="11">
        <v>174</v>
      </c>
      <c r="Q15" s="7"/>
      <c r="R15" s="11">
        <v>242</v>
      </c>
      <c r="S15" s="15" t="s">
        <v>35</v>
      </c>
    </row>
    <row r="16" spans="1:19" ht="12" customHeight="1">
      <c r="A16" s="3" t="s">
        <v>29</v>
      </c>
      <c r="B16" s="4" t="s">
        <v>30</v>
      </c>
      <c r="C16" s="5" t="s">
        <v>31</v>
      </c>
      <c r="D16" s="6">
        <v>39979</v>
      </c>
      <c r="E16" s="13">
        <v>0.4444444444444444</v>
      </c>
      <c r="F16" s="7"/>
      <c r="G16" s="7"/>
      <c r="H16" s="8">
        <v>8.3</v>
      </c>
      <c r="I16" s="8">
        <v>13.7</v>
      </c>
      <c r="J16" s="18">
        <v>23.229</v>
      </c>
      <c r="K16" s="9">
        <f t="shared" si="0"/>
        <v>23229</v>
      </c>
      <c r="L16" s="11">
        <v>350</v>
      </c>
      <c r="M16" s="7">
        <v>7.99</v>
      </c>
      <c r="N16" s="49"/>
      <c r="O16" s="8">
        <v>15.3</v>
      </c>
      <c r="P16" s="11">
        <f>0.58*300</f>
        <v>174</v>
      </c>
      <c r="Q16" s="7"/>
      <c r="R16" s="11">
        <v>270</v>
      </c>
      <c r="S16" s="15" t="s">
        <v>35</v>
      </c>
    </row>
    <row r="17" spans="1:19" ht="12" customHeight="1">
      <c r="A17" s="3" t="s">
        <v>29</v>
      </c>
      <c r="B17" s="4" t="s">
        <v>30</v>
      </c>
      <c r="C17" s="5" t="s">
        <v>31</v>
      </c>
      <c r="D17" s="6">
        <v>39983</v>
      </c>
      <c r="E17" s="13">
        <v>0.4583333333333333</v>
      </c>
      <c r="F17" s="7"/>
      <c r="G17" s="7"/>
      <c r="H17" s="8">
        <v>8.42</v>
      </c>
      <c r="I17" s="8">
        <v>14.3</v>
      </c>
      <c r="J17" s="18">
        <v>21.2</v>
      </c>
      <c r="K17" s="9">
        <f t="shared" si="0"/>
        <v>21200</v>
      </c>
      <c r="L17" s="11">
        <v>198</v>
      </c>
      <c r="M17" s="7">
        <v>8.1</v>
      </c>
      <c r="N17" s="49"/>
      <c r="O17" s="8">
        <v>14</v>
      </c>
      <c r="P17" s="11">
        <v>180</v>
      </c>
      <c r="Q17" s="7"/>
      <c r="R17" s="11">
        <v>236</v>
      </c>
      <c r="S17" s="15" t="s">
        <v>35</v>
      </c>
    </row>
    <row r="18" spans="1:19" ht="12" customHeight="1">
      <c r="A18" s="3" t="s">
        <v>29</v>
      </c>
      <c r="B18" s="4" t="s">
        <v>30</v>
      </c>
      <c r="C18" s="5" t="s">
        <v>31</v>
      </c>
      <c r="D18" s="6">
        <v>39986</v>
      </c>
      <c r="E18" s="13">
        <v>0.46875</v>
      </c>
      <c r="F18" s="7"/>
      <c r="G18" s="7"/>
      <c r="H18" s="8">
        <v>8.3</v>
      </c>
      <c r="I18" s="8">
        <v>13.1</v>
      </c>
      <c r="J18" s="18">
        <v>22.3</v>
      </c>
      <c r="K18" s="9">
        <f t="shared" si="0"/>
        <v>22300</v>
      </c>
      <c r="L18" s="11">
        <v>120</v>
      </c>
      <c r="M18" s="7">
        <v>8.3</v>
      </c>
      <c r="N18" s="49"/>
      <c r="O18" s="8">
        <v>14.2</v>
      </c>
      <c r="P18" s="11">
        <v>189</v>
      </c>
      <c r="Q18" s="7"/>
      <c r="R18" s="11">
        <v>251</v>
      </c>
      <c r="S18" s="15" t="s">
        <v>35</v>
      </c>
    </row>
    <row r="19" spans="1:19" ht="12" customHeight="1">
      <c r="A19" s="3" t="s">
        <v>29</v>
      </c>
      <c r="B19" s="4" t="s">
        <v>30</v>
      </c>
      <c r="C19" s="5" t="s">
        <v>31</v>
      </c>
      <c r="D19" s="6">
        <v>39989</v>
      </c>
      <c r="E19" s="13">
        <v>0.4777777777777778</v>
      </c>
      <c r="F19" s="7"/>
      <c r="G19" s="7"/>
      <c r="H19" s="8">
        <v>8.06</v>
      </c>
      <c r="I19" s="8">
        <v>12.4</v>
      </c>
      <c r="J19" s="18">
        <v>23.8</v>
      </c>
      <c r="K19" s="9">
        <f t="shared" si="0"/>
        <v>23800</v>
      </c>
      <c r="L19" s="11"/>
      <c r="M19" s="7">
        <v>7.8</v>
      </c>
      <c r="N19" s="49"/>
      <c r="O19" s="8">
        <v>15</v>
      </c>
      <c r="P19" s="11">
        <v>180</v>
      </c>
      <c r="Q19" s="7"/>
      <c r="R19" s="11">
        <v>260</v>
      </c>
      <c r="S19" s="15" t="s">
        <v>35</v>
      </c>
    </row>
    <row r="20" spans="1:20" ht="12" customHeight="1">
      <c r="A20" s="3" t="s">
        <v>29</v>
      </c>
      <c r="B20" s="4" t="s">
        <v>30</v>
      </c>
      <c r="C20" s="5" t="s">
        <v>31</v>
      </c>
      <c r="D20" s="6">
        <v>40007</v>
      </c>
      <c r="E20" s="13">
        <v>0.46388888888888885</v>
      </c>
      <c r="F20" s="7"/>
      <c r="G20" s="7"/>
      <c r="H20" s="8">
        <v>6.95</v>
      </c>
      <c r="I20" s="8">
        <v>10.31</v>
      </c>
      <c r="J20" s="18">
        <v>16.2</v>
      </c>
      <c r="K20" s="9">
        <f t="shared" si="0"/>
        <v>16200</v>
      </c>
      <c r="L20" s="11"/>
      <c r="M20" s="7">
        <v>9.11</v>
      </c>
      <c r="N20" s="49"/>
      <c r="O20" s="8">
        <v>10.4</v>
      </c>
      <c r="P20" s="11">
        <v>49</v>
      </c>
      <c r="Q20" s="7"/>
      <c r="R20" s="11"/>
      <c r="S20" s="15" t="s">
        <v>35</v>
      </c>
      <c r="T20" s="12" t="s">
        <v>43</v>
      </c>
    </row>
    <row r="21" spans="1:20" ht="12" customHeight="1">
      <c r="A21" s="3" t="s">
        <v>29</v>
      </c>
      <c r="B21" s="4" t="s">
        <v>30</v>
      </c>
      <c r="C21" s="5" t="s">
        <v>31</v>
      </c>
      <c r="D21" s="6">
        <v>40008</v>
      </c>
      <c r="E21" s="13">
        <v>0.5416666666666666</v>
      </c>
      <c r="F21" s="7"/>
      <c r="G21" s="7"/>
      <c r="H21" s="8">
        <v>6.24</v>
      </c>
      <c r="I21" s="8">
        <v>10.51</v>
      </c>
      <c r="J21" s="18">
        <v>15.8</v>
      </c>
      <c r="K21" s="9">
        <f t="shared" si="0"/>
        <v>15800</v>
      </c>
      <c r="L21" s="11"/>
      <c r="M21" s="7">
        <v>8.63</v>
      </c>
      <c r="N21" s="49"/>
      <c r="O21" s="8">
        <v>10.1</v>
      </c>
      <c r="P21" s="11">
        <v>25</v>
      </c>
      <c r="Q21" s="7"/>
      <c r="R21" s="11"/>
      <c r="S21" s="15" t="s">
        <v>35</v>
      </c>
      <c r="T21" s="12" t="s">
        <v>44</v>
      </c>
    </row>
    <row r="22" spans="1:19" ht="12" customHeight="1">
      <c r="A22" s="3" t="s">
        <v>29</v>
      </c>
      <c r="B22" s="4" t="s">
        <v>30</v>
      </c>
      <c r="C22" s="5" t="s">
        <v>31</v>
      </c>
      <c r="D22" s="6">
        <v>40011</v>
      </c>
      <c r="E22" s="13">
        <v>0.4270833333333333</v>
      </c>
      <c r="F22" s="7"/>
      <c r="G22" s="7"/>
      <c r="H22" s="8">
        <v>6.85</v>
      </c>
      <c r="I22" s="8">
        <v>10.34</v>
      </c>
      <c r="J22" s="18">
        <v>4.19</v>
      </c>
      <c r="K22" s="9">
        <f t="shared" si="0"/>
        <v>4190</v>
      </c>
      <c r="L22" s="11"/>
      <c r="M22" s="7">
        <v>8.36</v>
      </c>
      <c r="N22" s="49"/>
      <c r="O22" s="8">
        <v>2.7</v>
      </c>
      <c r="P22" s="11">
        <v>23</v>
      </c>
      <c r="Q22" s="7"/>
      <c r="R22" s="11">
        <v>152</v>
      </c>
      <c r="S22" s="15" t="s">
        <v>35</v>
      </c>
    </row>
    <row r="23" spans="1:20" ht="12" customHeight="1">
      <c r="A23" s="3" t="s">
        <v>29</v>
      </c>
      <c r="B23" s="4" t="s">
        <v>30</v>
      </c>
      <c r="C23" s="5" t="s">
        <v>31</v>
      </c>
      <c r="D23" s="6">
        <v>40014</v>
      </c>
      <c r="E23" s="13">
        <v>0.4791666666666667</v>
      </c>
      <c r="F23" s="7"/>
      <c r="G23" s="7"/>
      <c r="H23" s="8">
        <v>6.77</v>
      </c>
      <c r="I23" s="8">
        <v>12.29</v>
      </c>
      <c r="J23" s="18">
        <v>4.167</v>
      </c>
      <c r="K23" s="9">
        <f t="shared" si="0"/>
        <v>4167</v>
      </c>
      <c r="L23" s="11">
        <v>249.5</v>
      </c>
      <c r="M23" s="7">
        <v>9.7</v>
      </c>
      <c r="N23" s="49"/>
      <c r="O23" s="8">
        <v>3.576</v>
      </c>
      <c r="P23" s="11">
        <v>27</v>
      </c>
      <c r="Q23" s="7"/>
      <c r="R23" s="11">
        <v>175</v>
      </c>
      <c r="S23" s="15" t="s">
        <v>35</v>
      </c>
      <c r="T23" s="12" t="s">
        <v>45</v>
      </c>
    </row>
    <row r="24" spans="1:19" ht="12" customHeight="1">
      <c r="A24" s="3" t="s">
        <v>29</v>
      </c>
      <c r="B24" s="4" t="s">
        <v>30</v>
      </c>
      <c r="C24" s="5" t="s">
        <v>31</v>
      </c>
      <c r="D24" s="6">
        <v>40017</v>
      </c>
      <c r="E24" s="13">
        <v>0.4513888888888889</v>
      </c>
      <c r="F24" s="7"/>
      <c r="G24" s="7"/>
      <c r="H24" s="8">
        <v>6.34</v>
      </c>
      <c r="I24" s="8">
        <v>12.44</v>
      </c>
      <c r="J24" s="18">
        <v>6.344</v>
      </c>
      <c r="K24" s="9">
        <f t="shared" si="0"/>
        <v>6344</v>
      </c>
      <c r="L24" s="11">
        <v>235.9</v>
      </c>
      <c r="M24" s="7">
        <v>7.5</v>
      </c>
      <c r="N24" s="49"/>
      <c r="O24" s="8">
        <v>5.429</v>
      </c>
      <c r="P24" s="11">
        <v>45</v>
      </c>
      <c r="Q24" s="7"/>
      <c r="R24" s="11">
        <v>180</v>
      </c>
      <c r="S24" s="15" t="s">
        <v>35</v>
      </c>
    </row>
    <row r="25" spans="1:19" ht="12" customHeight="1">
      <c r="A25" s="3" t="s">
        <v>29</v>
      </c>
      <c r="B25" s="4" t="s">
        <v>30</v>
      </c>
      <c r="C25" s="5" t="s">
        <v>31</v>
      </c>
      <c r="D25" s="6">
        <v>40021</v>
      </c>
      <c r="E25" s="13">
        <v>0.4201388888888889</v>
      </c>
      <c r="F25" s="7"/>
      <c r="G25" s="7"/>
      <c r="H25" s="8">
        <v>6.81</v>
      </c>
      <c r="I25" s="8">
        <v>14.1</v>
      </c>
      <c r="J25" s="18">
        <v>12.5</v>
      </c>
      <c r="K25" s="9">
        <f t="shared" si="0"/>
        <v>12500</v>
      </c>
      <c r="L25" s="11">
        <v>394.1</v>
      </c>
      <c r="M25" s="7">
        <v>10.1</v>
      </c>
      <c r="N25" s="49"/>
      <c r="O25" s="8">
        <v>9.8</v>
      </c>
      <c r="P25" s="11">
        <v>95</v>
      </c>
      <c r="Q25" s="7"/>
      <c r="R25" s="11">
        <v>155</v>
      </c>
      <c r="S25" s="15" t="s">
        <v>35</v>
      </c>
    </row>
    <row r="26" spans="1:20" ht="12" customHeight="1">
      <c r="A26" s="3" t="s">
        <v>29</v>
      </c>
      <c r="B26" s="4" t="s">
        <v>30</v>
      </c>
      <c r="C26" s="5" t="s">
        <v>31</v>
      </c>
      <c r="D26" s="6">
        <v>40025</v>
      </c>
      <c r="E26" s="13">
        <v>0.5</v>
      </c>
      <c r="F26" s="7"/>
      <c r="G26" s="7"/>
      <c r="H26" s="8">
        <v>8.21</v>
      </c>
      <c r="I26" s="8">
        <v>16.2</v>
      </c>
      <c r="J26" s="18">
        <v>20.2</v>
      </c>
      <c r="K26" s="9">
        <f t="shared" si="0"/>
        <v>20200</v>
      </c>
      <c r="L26" s="11">
        <v>140.3</v>
      </c>
      <c r="M26" s="7">
        <v>7.38</v>
      </c>
      <c r="N26" s="49"/>
      <c r="O26" s="8">
        <v>15.8</v>
      </c>
      <c r="P26" s="11">
        <f>0.45*300</f>
        <v>135</v>
      </c>
      <c r="Q26" s="7"/>
      <c r="R26" s="11">
        <v>230</v>
      </c>
      <c r="S26" s="15" t="s">
        <v>35</v>
      </c>
      <c r="T26" s="12" t="s">
        <v>46</v>
      </c>
    </row>
    <row r="27" spans="1:19" ht="12" customHeight="1">
      <c r="A27" s="3" t="s">
        <v>29</v>
      </c>
      <c r="B27" s="4" t="s">
        <v>30</v>
      </c>
      <c r="C27" s="5" t="s">
        <v>31</v>
      </c>
      <c r="D27" s="6">
        <v>40028</v>
      </c>
      <c r="E27" s="13">
        <v>0.4236111111111111</v>
      </c>
      <c r="F27" s="7"/>
      <c r="G27" s="7"/>
      <c r="H27" s="8">
        <v>8.1</v>
      </c>
      <c r="I27" s="8">
        <v>11.9</v>
      </c>
      <c r="J27" s="18">
        <v>17.8</v>
      </c>
      <c r="K27" s="9">
        <f t="shared" si="0"/>
        <v>17800</v>
      </c>
      <c r="L27" s="11">
        <v>156</v>
      </c>
      <c r="M27" s="7">
        <v>8.2</v>
      </c>
      <c r="N27" s="49"/>
      <c r="O27" s="8">
        <v>12.1</v>
      </c>
      <c r="P27" s="11">
        <v>105</v>
      </c>
      <c r="Q27" s="7"/>
      <c r="R27" s="11">
        <v>212</v>
      </c>
      <c r="S27" s="15" t="s">
        <v>35</v>
      </c>
    </row>
    <row r="28" spans="1:21" ht="12" customHeight="1">
      <c r="A28" s="3" t="s">
        <v>29</v>
      </c>
      <c r="B28" s="4" t="s">
        <v>30</v>
      </c>
      <c r="C28" s="5" t="s">
        <v>31</v>
      </c>
      <c r="D28" s="6">
        <v>40031</v>
      </c>
      <c r="E28" s="13">
        <v>0.4583333333333333</v>
      </c>
      <c r="F28" s="7"/>
      <c r="G28" s="7"/>
      <c r="H28" s="8">
        <v>6.27</v>
      </c>
      <c r="I28" s="8">
        <v>14.14</v>
      </c>
      <c r="J28" s="18">
        <v>13.2</v>
      </c>
      <c r="K28" s="9">
        <f t="shared" si="0"/>
        <v>13200</v>
      </c>
      <c r="L28" s="11">
        <v>344.1</v>
      </c>
      <c r="M28" s="7">
        <v>5.35</v>
      </c>
      <c r="N28" s="49"/>
      <c r="O28" s="8">
        <v>10.86</v>
      </c>
      <c r="P28" s="11">
        <v>65</v>
      </c>
      <c r="Q28" s="7"/>
      <c r="R28" s="11">
        <v>220</v>
      </c>
      <c r="S28" s="15" t="s">
        <v>35</v>
      </c>
      <c r="T28" s="12" t="s">
        <v>47</v>
      </c>
      <c r="U28" s="7"/>
    </row>
    <row r="29" spans="1:21" ht="12" customHeight="1">
      <c r="A29" s="3" t="s">
        <v>29</v>
      </c>
      <c r="B29" s="4" t="s">
        <v>30</v>
      </c>
      <c r="C29" s="5" t="s">
        <v>31</v>
      </c>
      <c r="D29" s="6">
        <v>40035</v>
      </c>
      <c r="E29" s="13">
        <v>0.3854166666666667</v>
      </c>
      <c r="F29" s="7"/>
      <c r="G29" s="7"/>
      <c r="H29" s="8">
        <v>7.5</v>
      </c>
      <c r="I29" s="8">
        <v>10.8</v>
      </c>
      <c r="J29" s="18">
        <v>12.9</v>
      </c>
      <c r="K29" s="9">
        <f t="shared" si="0"/>
        <v>12900</v>
      </c>
      <c r="L29" s="11">
        <v>267</v>
      </c>
      <c r="M29" s="7">
        <v>6.78</v>
      </c>
      <c r="N29" s="49"/>
      <c r="O29" s="8">
        <v>8.6</v>
      </c>
      <c r="P29" s="11">
        <v>79</v>
      </c>
      <c r="Q29" s="7"/>
      <c r="R29" s="11">
        <v>209</v>
      </c>
      <c r="S29" s="15" t="s">
        <v>35</v>
      </c>
      <c r="T29" s="12" t="s">
        <v>48</v>
      </c>
      <c r="U29" s="7"/>
    </row>
    <row r="30" spans="1:21" ht="12" customHeight="1">
      <c r="A30" s="3" t="s">
        <v>29</v>
      </c>
      <c r="B30" s="4" t="s">
        <v>30</v>
      </c>
      <c r="C30" s="5" t="s">
        <v>31</v>
      </c>
      <c r="D30" s="6">
        <v>40038</v>
      </c>
      <c r="E30" s="13">
        <v>0.5104166666666666</v>
      </c>
      <c r="F30" s="7"/>
      <c r="G30" s="7"/>
      <c r="H30" s="8">
        <v>8.58</v>
      </c>
      <c r="I30" s="8">
        <v>15.15</v>
      </c>
      <c r="J30" s="18">
        <v>14.597</v>
      </c>
      <c r="K30" s="9">
        <f t="shared" si="0"/>
        <v>14597</v>
      </c>
      <c r="L30" s="11">
        <v>110.5</v>
      </c>
      <c r="M30" s="7">
        <v>8.1</v>
      </c>
      <c r="N30" s="49"/>
      <c r="O30" s="8">
        <v>11.69</v>
      </c>
      <c r="P30" s="11">
        <v>85</v>
      </c>
      <c r="Q30" s="7"/>
      <c r="R30" s="11">
        <v>190</v>
      </c>
      <c r="S30" s="15" t="s">
        <v>35</v>
      </c>
      <c r="T30" s="12" t="s">
        <v>49</v>
      </c>
      <c r="U30" s="7"/>
    </row>
    <row r="31" spans="1:21" ht="12" customHeight="1">
      <c r="A31" s="3" t="s">
        <v>29</v>
      </c>
      <c r="B31" s="4" t="s">
        <v>30</v>
      </c>
      <c r="C31" s="5" t="s">
        <v>31</v>
      </c>
      <c r="D31" s="6">
        <v>40042</v>
      </c>
      <c r="E31" s="13">
        <v>0.5520833333333334</v>
      </c>
      <c r="F31" s="7"/>
      <c r="G31" s="7"/>
      <c r="H31" s="8">
        <v>7.59</v>
      </c>
      <c r="I31" s="8">
        <v>13.1</v>
      </c>
      <c r="J31" s="18">
        <v>13.5</v>
      </c>
      <c r="K31" s="9">
        <f t="shared" si="0"/>
        <v>13500</v>
      </c>
      <c r="L31" s="11">
        <v>154</v>
      </c>
      <c r="M31" s="7">
        <v>8.9</v>
      </c>
      <c r="N31" s="49"/>
      <c r="O31" s="8">
        <v>9.78</v>
      </c>
      <c r="P31" s="11">
        <v>89</v>
      </c>
      <c r="Q31" s="7"/>
      <c r="R31" s="11">
        <v>164</v>
      </c>
      <c r="S31" s="15" t="s">
        <v>35</v>
      </c>
      <c r="T31" s="12" t="s">
        <v>50</v>
      </c>
      <c r="U31" s="7"/>
    </row>
    <row r="32" spans="1:21" ht="12" customHeight="1">
      <c r="A32" s="3" t="s">
        <v>29</v>
      </c>
      <c r="B32" s="4" t="s">
        <v>30</v>
      </c>
      <c r="C32" s="5" t="s">
        <v>31</v>
      </c>
      <c r="D32" s="6">
        <v>40046</v>
      </c>
      <c r="E32" s="13">
        <v>0.5555555555555556</v>
      </c>
      <c r="F32" s="7"/>
      <c r="G32" s="7"/>
      <c r="H32" s="8">
        <v>8.59</v>
      </c>
      <c r="I32" s="8">
        <v>17.5</v>
      </c>
      <c r="J32" s="18">
        <v>17.51</v>
      </c>
      <c r="K32" s="9">
        <f t="shared" si="0"/>
        <v>17510</v>
      </c>
      <c r="L32" s="11">
        <v>212.9</v>
      </c>
      <c r="M32" s="7">
        <v>7.3</v>
      </c>
      <c r="N32" s="49"/>
      <c r="O32" s="8">
        <v>10.861</v>
      </c>
      <c r="P32" s="11">
        <v>113</v>
      </c>
      <c r="Q32" s="7"/>
      <c r="R32" s="11">
        <v>185</v>
      </c>
      <c r="S32" s="15" t="s">
        <v>35</v>
      </c>
      <c r="T32" s="26" t="s">
        <v>51</v>
      </c>
      <c r="U32" s="7"/>
    </row>
    <row r="33" spans="1:21" ht="12" customHeight="1">
      <c r="A33" s="31" t="s">
        <v>29</v>
      </c>
      <c r="B33" s="31" t="s">
        <v>52</v>
      </c>
      <c r="C33" s="5" t="s">
        <v>31</v>
      </c>
      <c r="D33" s="34">
        <v>40046</v>
      </c>
      <c r="E33" s="30">
        <v>0.5833333333333334</v>
      </c>
      <c r="F33" s="31">
        <v>302619</v>
      </c>
      <c r="G33" s="31">
        <v>6069780</v>
      </c>
      <c r="H33" s="32">
        <v>8.36</v>
      </c>
      <c r="I33" s="32">
        <v>15.7</v>
      </c>
      <c r="J33" s="31">
        <v>16.762</v>
      </c>
      <c r="K33" s="9">
        <f t="shared" si="0"/>
        <v>16762</v>
      </c>
      <c r="L33" s="31">
        <v>145.7</v>
      </c>
      <c r="M33" s="31">
        <v>6.08</v>
      </c>
      <c r="N33" s="49">
        <v>47</v>
      </c>
      <c r="O33" s="31">
        <v>13.2</v>
      </c>
      <c r="P33" s="31">
        <v>108.4</v>
      </c>
      <c r="Q33" s="31"/>
      <c r="R33" s="31"/>
      <c r="S33" s="31" t="s">
        <v>53</v>
      </c>
      <c r="T33" s="49" t="s">
        <v>54</v>
      </c>
      <c r="U33" s="7"/>
    </row>
    <row r="34" spans="1:21" ht="12" customHeight="1">
      <c r="A34" s="31" t="s">
        <v>29</v>
      </c>
      <c r="B34" s="31" t="s">
        <v>52</v>
      </c>
      <c r="C34" s="5" t="s">
        <v>31</v>
      </c>
      <c r="D34" s="34">
        <v>40052</v>
      </c>
      <c r="E34" s="30">
        <v>0.4791666666666667</v>
      </c>
      <c r="F34" s="31">
        <v>302619</v>
      </c>
      <c r="G34" s="31">
        <v>6069780</v>
      </c>
      <c r="H34" s="32">
        <v>7.91</v>
      </c>
      <c r="I34" s="32">
        <v>14.53</v>
      </c>
      <c r="J34" s="31">
        <v>12.185</v>
      </c>
      <c r="K34" s="9">
        <f t="shared" si="0"/>
        <v>12185</v>
      </c>
      <c r="L34" s="31">
        <v>213.8</v>
      </c>
      <c r="M34" s="31">
        <v>5.91</v>
      </c>
      <c r="N34" s="49">
        <v>32</v>
      </c>
      <c r="O34" s="31">
        <v>9.91</v>
      </c>
      <c r="P34" s="31">
        <v>101</v>
      </c>
      <c r="Q34" s="31"/>
      <c r="R34" s="31"/>
      <c r="S34" s="31" t="s">
        <v>55</v>
      </c>
      <c r="T34" s="49"/>
      <c r="U34" s="7"/>
    </row>
    <row r="35" spans="1:21" ht="12" customHeight="1">
      <c r="A35" s="31" t="s">
        <v>29</v>
      </c>
      <c r="B35" s="31" t="s">
        <v>52</v>
      </c>
      <c r="C35" s="5" t="s">
        <v>31</v>
      </c>
      <c r="D35" s="34">
        <v>40053</v>
      </c>
      <c r="E35" s="30">
        <v>0.5729166666666666</v>
      </c>
      <c r="F35" s="31">
        <v>302619</v>
      </c>
      <c r="G35" s="31">
        <v>6069780</v>
      </c>
      <c r="H35" s="32">
        <v>8.18</v>
      </c>
      <c r="I35" s="32">
        <v>16.84</v>
      </c>
      <c r="J35" s="31">
        <v>10.994</v>
      </c>
      <c r="K35" s="9">
        <f t="shared" si="0"/>
        <v>10994</v>
      </c>
      <c r="L35" s="31">
        <v>177.7</v>
      </c>
      <c r="M35" s="31">
        <v>7.28</v>
      </c>
      <c r="N35" s="49">
        <v>12</v>
      </c>
      <c r="O35" s="31">
        <v>8.48</v>
      </c>
      <c r="P35" s="31">
        <v>104</v>
      </c>
      <c r="Q35" s="31"/>
      <c r="R35" s="31"/>
      <c r="S35" s="31" t="s">
        <v>56</v>
      </c>
      <c r="T35" s="49"/>
      <c r="U35" s="7"/>
    </row>
    <row r="36" spans="1:21" ht="12" customHeight="1">
      <c r="A36" s="31" t="s">
        <v>29</v>
      </c>
      <c r="B36" s="31" t="s">
        <v>52</v>
      </c>
      <c r="C36" s="5" t="s">
        <v>31</v>
      </c>
      <c r="D36" s="34">
        <v>40057</v>
      </c>
      <c r="E36" s="30">
        <v>0.5347222222222222</v>
      </c>
      <c r="F36" s="31">
        <v>302619</v>
      </c>
      <c r="G36" s="31">
        <v>6069780</v>
      </c>
      <c r="H36" s="32">
        <v>8.19</v>
      </c>
      <c r="I36" s="32">
        <v>16.61</v>
      </c>
      <c r="J36" s="31">
        <v>11.387</v>
      </c>
      <c r="K36" s="9">
        <f t="shared" si="0"/>
        <v>11387</v>
      </c>
      <c r="L36" s="31">
        <v>189.5</v>
      </c>
      <c r="M36" s="31">
        <v>5.57</v>
      </c>
      <c r="N36" s="49">
        <v>14</v>
      </c>
      <c r="O36" s="31">
        <v>9.162</v>
      </c>
      <c r="P36" s="31">
        <v>99</v>
      </c>
      <c r="Q36" s="31"/>
      <c r="R36" s="31"/>
      <c r="S36" s="31" t="s">
        <v>56</v>
      </c>
      <c r="T36" s="49"/>
      <c r="U36" s="7"/>
    </row>
    <row r="37" spans="1:21" ht="12" customHeight="1">
      <c r="A37" s="31" t="s">
        <v>29</v>
      </c>
      <c r="B37" s="31" t="s">
        <v>52</v>
      </c>
      <c r="C37" s="5" t="s">
        <v>31</v>
      </c>
      <c r="D37" s="34">
        <v>40060</v>
      </c>
      <c r="E37" s="30">
        <v>0.5555555555555556</v>
      </c>
      <c r="F37" s="31">
        <v>302619</v>
      </c>
      <c r="G37" s="31">
        <v>6069780</v>
      </c>
      <c r="H37" s="32">
        <v>8.03</v>
      </c>
      <c r="I37" s="32">
        <v>14.5</v>
      </c>
      <c r="J37" s="31">
        <v>10.722</v>
      </c>
      <c r="K37" s="9">
        <f t="shared" si="0"/>
        <v>10722</v>
      </c>
      <c r="L37" s="31">
        <v>195</v>
      </c>
      <c r="M37" s="31" t="s">
        <v>38</v>
      </c>
      <c r="N37" s="49">
        <v>22</v>
      </c>
      <c r="O37" s="31">
        <v>8.7</v>
      </c>
      <c r="P37" s="31">
        <v>90</v>
      </c>
      <c r="Q37" s="31"/>
      <c r="R37" s="31"/>
      <c r="S37" s="31" t="s">
        <v>57</v>
      </c>
      <c r="T37" s="49"/>
      <c r="U37" s="7"/>
    </row>
    <row r="38" spans="1:21" ht="12" customHeight="1">
      <c r="A38" s="31" t="s">
        <v>29</v>
      </c>
      <c r="B38" s="31" t="s">
        <v>52</v>
      </c>
      <c r="C38" s="5" t="s">
        <v>31</v>
      </c>
      <c r="D38" s="34">
        <v>40064</v>
      </c>
      <c r="E38" s="30">
        <v>0</v>
      </c>
      <c r="F38" s="31">
        <v>302619</v>
      </c>
      <c r="G38" s="31">
        <v>6069780</v>
      </c>
      <c r="H38" s="32">
        <v>7.96</v>
      </c>
      <c r="I38" s="32">
        <v>16.02</v>
      </c>
      <c r="J38" s="31">
        <v>10.787</v>
      </c>
      <c r="K38" s="9">
        <f t="shared" si="0"/>
        <v>10787</v>
      </c>
      <c r="L38" s="31">
        <v>165.5</v>
      </c>
      <c r="M38" s="31">
        <v>8.85</v>
      </c>
      <c r="N38" s="49">
        <v>16</v>
      </c>
      <c r="O38" s="31" t="s">
        <v>38</v>
      </c>
      <c r="P38" s="31">
        <v>92</v>
      </c>
      <c r="Q38" s="31"/>
      <c r="R38" s="31"/>
      <c r="S38" s="31" t="s">
        <v>58</v>
      </c>
      <c r="T38" s="49"/>
      <c r="U38" s="7"/>
    </row>
    <row r="39" spans="1:21" ht="12" customHeight="1">
      <c r="A39" s="31" t="s">
        <v>29</v>
      </c>
      <c r="B39" s="31" t="s">
        <v>52</v>
      </c>
      <c r="C39" s="5" t="s">
        <v>31</v>
      </c>
      <c r="D39" s="34">
        <v>40066</v>
      </c>
      <c r="E39" s="30">
        <v>0.6770833333333334</v>
      </c>
      <c r="F39" s="31">
        <v>302619</v>
      </c>
      <c r="G39" s="31">
        <v>6069780</v>
      </c>
      <c r="H39" s="32">
        <v>8.39</v>
      </c>
      <c r="I39" s="32">
        <v>18.15</v>
      </c>
      <c r="J39" s="31">
        <v>10.773</v>
      </c>
      <c r="K39" s="9">
        <f t="shared" si="0"/>
        <v>10773</v>
      </c>
      <c r="L39" s="31">
        <v>155.2</v>
      </c>
      <c r="M39" s="31">
        <v>7.93</v>
      </c>
      <c r="N39" s="49">
        <v>11</v>
      </c>
      <c r="O39" s="31">
        <v>7.996</v>
      </c>
      <c r="P39" s="31">
        <v>99</v>
      </c>
      <c r="Q39" s="31"/>
      <c r="R39" s="31"/>
      <c r="S39" s="31" t="s">
        <v>56</v>
      </c>
      <c r="T39" s="49"/>
      <c r="U39" s="7"/>
    </row>
    <row r="40" spans="1:21" ht="12" customHeight="1">
      <c r="A40" s="31" t="s">
        <v>29</v>
      </c>
      <c r="B40" s="31" t="s">
        <v>52</v>
      </c>
      <c r="C40" s="5" t="s">
        <v>31</v>
      </c>
      <c r="D40" s="34">
        <v>40070</v>
      </c>
      <c r="E40" s="30">
        <v>0.5833333333333334</v>
      </c>
      <c r="F40" s="31">
        <v>302619</v>
      </c>
      <c r="G40" s="31">
        <v>6069780</v>
      </c>
      <c r="H40" s="32">
        <v>8.61</v>
      </c>
      <c r="I40" s="32">
        <v>16.26</v>
      </c>
      <c r="J40" s="31">
        <v>10.292</v>
      </c>
      <c r="K40" s="9">
        <f t="shared" si="0"/>
        <v>10292</v>
      </c>
      <c r="L40" s="31">
        <v>165.7</v>
      </c>
      <c r="M40" s="31">
        <v>8.36</v>
      </c>
      <c r="N40" s="49">
        <v>14</v>
      </c>
      <c r="O40" s="31">
        <v>8.046</v>
      </c>
      <c r="P40" s="31">
        <v>84</v>
      </c>
      <c r="Q40" s="31"/>
      <c r="R40" s="31"/>
      <c r="S40" s="31" t="s">
        <v>56</v>
      </c>
      <c r="T40" s="49"/>
      <c r="U40" s="7"/>
    </row>
    <row r="41" spans="1:21" ht="12" customHeight="1">
      <c r="A41" s="31" t="s">
        <v>29</v>
      </c>
      <c r="B41" s="31" t="s">
        <v>52</v>
      </c>
      <c r="C41" s="5" t="s">
        <v>31</v>
      </c>
      <c r="D41" s="34">
        <v>40071</v>
      </c>
      <c r="E41" s="30">
        <v>0.579861111111111</v>
      </c>
      <c r="F41" s="31">
        <v>302619</v>
      </c>
      <c r="G41" s="31">
        <v>6069780</v>
      </c>
      <c r="H41" s="32">
        <v>8.46</v>
      </c>
      <c r="I41" s="32">
        <v>20.5</v>
      </c>
      <c r="J41" s="31">
        <v>11.083</v>
      </c>
      <c r="K41" s="9">
        <f t="shared" si="0"/>
        <v>11083</v>
      </c>
      <c r="L41" s="31">
        <v>160.4</v>
      </c>
      <c r="M41" s="31">
        <v>9.46</v>
      </c>
      <c r="N41" s="49">
        <v>9.1</v>
      </c>
      <c r="O41" s="31">
        <v>7.859</v>
      </c>
      <c r="P41" s="31">
        <v>93</v>
      </c>
      <c r="Q41" s="31"/>
      <c r="R41" s="31"/>
      <c r="S41" s="31" t="s">
        <v>56</v>
      </c>
      <c r="T41" s="49"/>
      <c r="U41" s="7"/>
    </row>
    <row r="42" spans="1:21" ht="12" customHeight="1">
      <c r="A42" s="31" t="s">
        <v>29</v>
      </c>
      <c r="B42" s="31" t="s">
        <v>52</v>
      </c>
      <c r="C42" s="5" t="s">
        <v>31</v>
      </c>
      <c r="D42" s="34">
        <v>40073</v>
      </c>
      <c r="E42" s="30">
        <v>0.5381944444444444</v>
      </c>
      <c r="F42" s="31">
        <v>302619</v>
      </c>
      <c r="G42" s="31">
        <v>6069780</v>
      </c>
      <c r="H42" s="32">
        <v>8.21</v>
      </c>
      <c r="I42" s="32">
        <v>16.52</v>
      </c>
      <c r="J42" s="31">
        <v>11.122</v>
      </c>
      <c r="K42" s="9">
        <f t="shared" si="0"/>
        <v>11122</v>
      </c>
      <c r="L42" s="31">
        <v>191.2</v>
      </c>
      <c r="M42" s="31">
        <v>8.46</v>
      </c>
      <c r="N42" s="49">
        <v>23</v>
      </c>
      <c r="O42" s="31">
        <v>8.627</v>
      </c>
      <c r="P42" s="31">
        <v>105</v>
      </c>
      <c r="Q42" s="31"/>
      <c r="R42" s="31"/>
      <c r="S42" s="31" t="s">
        <v>59</v>
      </c>
      <c r="T42" s="49"/>
      <c r="U42" s="7"/>
    </row>
    <row r="43" spans="1:21" ht="12" customHeight="1">
      <c r="A43" s="31" t="s">
        <v>29</v>
      </c>
      <c r="B43" s="31" t="s">
        <v>52</v>
      </c>
      <c r="C43" s="5" t="s">
        <v>31</v>
      </c>
      <c r="D43" s="34">
        <v>40074</v>
      </c>
      <c r="E43" s="30">
        <v>0.545138888888889</v>
      </c>
      <c r="F43" s="31">
        <v>302619</v>
      </c>
      <c r="G43" s="31">
        <v>6069780</v>
      </c>
      <c r="H43" s="32">
        <v>8.37</v>
      </c>
      <c r="I43" s="32">
        <v>18.36</v>
      </c>
      <c r="J43" s="31">
        <v>11.047</v>
      </c>
      <c r="K43" s="9">
        <f t="shared" si="0"/>
        <v>11047</v>
      </c>
      <c r="L43" s="31">
        <v>176.1</v>
      </c>
      <c r="M43" s="31">
        <v>9.14</v>
      </c>
      <c r="N43" s="49">
        <v>25</v>
      </c>
      <c r="O43" s="31">
        <v>8.221</v>
      </c>
      <c r="P43" s="31">
        <v>90</v>
      </c>
      <c r="Q43" s="31"/>
      <c r="R43" s="31"/>
      <c r="S43" s="31" t="s">
        <v>56</v>
      </c>
      <c r="T43" s="49"/>
      <c r="U43" s="7"/>
    </row>
    <row r="44" spans="1:21" ht="12" customHeight="1">
      <c r="A44" s="31" t="s">
        <v>29</v>
      </c>
      <c r="B44" s="31" t="s">
        <v>52</v>
      </c>
      <c r="C44" s="5" t="s">
        <v>31</v>
      </c>
      <c r="D44" s="34">
        <v>40084</v>
      </c>
      <c r="E44" s="30">
        <v>0.5868055555555556</v>
      </c>
      <c r="F44" s="31">
        <v>302619</v>
      </c>
      <c r="G44" s="31">
        <v>6069780</v>
      </c>
      <c r="H44" s="32">
        <v>8.41</v>
      </c>
      <c r="I44" s="32">
        <v>13.99</v>
      </c>
      <c r="J44" s="31">
        <v>7.774</v>
      </c>
      <c r="K44" s="9">
        <f t="shared" si="0"/>
        <v>7774</v>
      </c>
      <c r="L44" s="31">
        <v>202.9</v>
      </c>
      <c r="M44" s="31">
        <v>9.79</v>
      </c>
      <c r="N44" s="49"/>
      <c r="O44" s="31">
        <v>6.397</v>
      </c>
      <c r="P44" s="31">
        <v>114</v>
      </c>
      <c r="Q44" s="31"/>
      <c r="R44" s="31"/>
      <c r="S44" s="31" t="s">
        <v>56</v>
      </c>
      <c r="T44" s="49"/>
      <c r="U44" s="7"/>
    </row>
    <row r="45" spans="1:21" ht="12" customHeight="1">
      <c r="A45" s="31" t="s">
        <v>29</v>
      </c>
      <c r="B45" s="31" t="s">
        <v>52</v>
      </c>
      <c r="C45" s="5" t="s">
        <v>31</v>
      </c>
      <c r="D45" s="34">
        <v>40085</v>
      </c>
      <c r="E45" s="30">
        <v>0.5208333333333334</v>
      </c>
      <c r="F45" s="31">
        <v>302619</v>
      </c>
      <c r="G45" s="31">
        <v>6069780</v>
      </c>
      <c r="H45" s="32">
        <v>8.36</v>
      </c>
      <c r="I45" s="32">
        <v>16.76</v>
      </c>
      <c r="J45" s="31">
        <v>9.297</v>
      </c>
      <c r="K45" s="9">
        <f t="shared" si="0"/>
        <v>9297</v>
      </c>
      <c r="L45" s="31">
        <v>150.6</v>
      </c>
      <c r="M45" s="31">
        <v>9.08</v>
      </c>
      <c r="N45" s="49">
        <v>10</v>
      </c>
      <c r="O45" s="31">
        <v>7.163</v>
      </c>
      <c r="P45" s="31">
        <v>132</v>
      </c>
      <c r="Q45" s="31"/>
      <c r="R45" s="31"/>
      <c r="S45" s="31" t="s">
        <v>55</v>
      </c>
      <c r="T45" s="49"/>
      <c r="U45" s="7"/>
    </row>
    <row r="46" spans="1:21" ht="12" customHeight="1">
      <c r="A46" s="31" t="s">
        <v>29</v>
      </c>
      <c r="B46" s="31" t="s">
        <v>52</v>
      </c>
      <c r="C46" s="5" t="s">
        <v>31</v>
      </c>
      <c r="D46" s="34">
        <v>40086</v>
      </c>
      <c r="E46" s="30">
        <v>0.6180555555555556</v>
      </c>
      <c r="F46" s="31">
        <v>302619</v>
      </c>
      <c r="G46" s="31">
        <v>6069780</v>
      </c>
      <c r="H46" s="32">
        <v>8.5</v>
      </c>
      <c r="I46" s="32">
        <v>17.27</v>
      </c>
      <c r="J46" s="31">
        <v>8.617</v>
      </c>
      <c r="K46" s="9">
        <f t="shared" si="0"/>
        <v>8617</v>
      </c>
      <c r="L46" s="31">
        <v>191.8</v>
      </c>
      <c r="M46" s="31">
        <v>8.68</v>
      </c>
      <c r="N46" s="49">
        <v>18</v>
      </c>
      <c r="O46" s="31">
        <v>6.57</v>
      </c>
      <c r="P46" s="31">
        <v>153</v>
      </c>
      <c r="Q46" s="31"/>
      <c r="R46" s="31"/>
      <c r="S46" s="31" t="s">
        <v>59</v>
      </c>
      <c r="T46" s="49"/>
      <c r="U46" s="7"/>
    </row>
    <row r="47" spans="1:21" ht="12" customHeight="1">
      <c r="A47" s="31" t="s">
        <v>29</v>
      </c>
      <c r="B47" s="31" t="s">
        <v>52</v>
      </c>
      <c r="C47" s="5" t="s">
        <v>31</v>
      </c>
      <c r="D47" s="34">
        <v>40087</v>
      </c>
      <c r="E47" s="30">
        <v>0.5</v>
      </c>
      <c r="F47" s="31">
        <v>302619</v>
      </c>
      <c r="G47" s="31">
        <v>6069780</v>
      </c>
      <c r="H47" s="32">
        <v>8.47</v>
      </c>
      <c r="I47" s="32">
        <v>15.38</v>
      </c>
      <c r="J47" s="31">
        <v>8.653</v>
      </c>
      <c r="K47" s="9">
        <f t="shared" si="0"/>
        <v>8653</v>
      </c>
      <c r="L47" s="31">
        <v>210.9</v>
      </c>
      <c r="M47" s="31">
        <v>8.45</v>
      </c>
      <c r="N47" s="49">
        <v>19</v>
      </c>
      <c r="O47" s="31">
        <v>6.891</v>
      </c>
      <c r="P47" s="31">
        <v>138</v>
      </c>
      <c r="Q47" s="31"/>
      <c r="R47" s="31"/>
      <c r="S47" s="31" t="s">
        <v>55</v>
      </c>
      <c r="T47" s="49"/>
      <c r="U47" s="7"/>
    </row>
    <row r="48" spans="1:21" ht="12" customHeight="1">
      <c r="A48" s="31" t="s">
        <v>29</v>
      </c>
      <c r="B48" s="31" t="s">
        <v>52</v>
      </c>
      <c r="C48" s="5" t="s">
        <v>31</v>
      </c>
      <c r="D48" s="34">
        <v>40094</v>
      </c>
      <c r="E48" s="30">
        <v>0.576388888888889</v>
      </c>
      <c r="F48" s="31">
        <v>302619</v>
      </c>
      <c r="G48" s="31">
        <v>6069780</v>
      </c>
      <c r="H48" s="32">
        <v>8.61</v>
      </c>
      <c r="I48" s="32">
        <v>16.6</v>
      </c>
      <c r="J48" s="31">
        <v>7.532</v>
      </c>
      <c r="K48" s="9">
        <f t="shared" si="0"/>
        <v>7532</v>
      </c>
      <c r="L48" s="31"/>
      <c r="M48" s="31">
        <v>9.41</v>
      </c>
      <c r="N48" s="49">
        <v>28</v>
      </c>
      <c r="O48" s="31">
        <v>4.758</v>
      </c>
      <c r="P48" s="31">
        <f>0.36*300</f>
        <v>108</v>
      </c>
      <c r="Q48" s="31"/>
      <c r="R48" s="31"/>
      <c r="S48" s="31" t="s">
        <v>56</v>
      </c>
      <c r="T48" s="49"/>
      <c r="U48" s="7"/>
    </row>
    <row r="49" spans="1:21" ht="12" customHeight="1">
      <c r="A49" s="31" t="s">
        <v>29</v>
      </c>
      <c r="B49" s="31" t="s">
        <v>52</v>
      </c>
      <c r="C49" s="5" t="s">
        <v>31</v>
      </c>
      <c r="D49" s="34">
        <v>40095</v>
      </c>
      <c r="E49" s="30">
        <v>0.5583333333333333</v>
      </c>
      <c r="F49" s="31">
        <v>302619</v>
      </c>
      <c r="G49" s="31">
        <v>6069780</v>
      </c>
      <c r="H49" s="32">
        <v>8.6</v>
      </c>
      <c r="I49" s="32">
        <v>15.9</v>
      </c>
      <c r="J49" s="31">
        <v>8.149</v>
      </c>
      <c r="K49" s="9">
        <f t="shared" si="0"/>
        <v>8148.999999999999</v>
      </c>
      <c r="L49" s="31"/>
      <c r="M49" s="31">
        <v>8.24</v>
      </c>
      <c r="N49" s="49">
        <v>24</v>
      </c>
      <c r="O49" s="31">
        <v>5.2065</v>
      </c>
      <c r="P49" s="31">
        <f>0.4*300</f>
        <v>120</v>
      </c>
      <c r="Q49" s="31"/>
      <c r="R49" s="31"/>
      <c r="S49" s="31" t="s">
        <v>56</v>
      </c>
      <c r="T49" s="49"/>
      <c r="U49" s="7"/>
    </row>
    <row r="50" spans="1:21" ht="12" customHeight="1">
      <c r="A50" s="31" t="s">
        <v>29</v>
      </c>
      <c r="B50" s="31" t="s">
        <v>52</v>
      </c>
      <c r="C50" s="5" t="s">
        <v>31</v>
      </c>
      <c r="D50" s="34">
        <v>40105</v>
      </c>
      <c r="E50" s="30">
        <v>0.3958333333333333</v>
      </c>
      <c r="F50" s="31">
        <v>302619</v>
      </c>
      <c r="G50" s="31">
        <v>6069780</v>
      </c>
      <c r="H50" s="32">
        <v>8.54</v>
      </c>
      <c r="I50" s="32">
        <v>14.56</v>
      </c>
      <c r="J50" s="31">
        <v>8.561</v>
      </c>
      <c r="K50" s="9">
        <f t="shared" si="0"/>
        <v>8561</v>
      </c>
      <c r="L50" s="31"/>
      <c r="M50" s="31">
        <v>9.23</v>
      </c>
      <c r="N50" s="49"/>
      <c r="O50" s="31">
        <v>5.761</v>
      </c>
      <c r="P50" s="31">
        <v>120</v>
      </c>
      <c r="Q50" s="31"/>
      <c r="R50" s="31"/>
      <c r="S50" s="31" t="s">
        <v>60</v>
      </c>
      <c r="T50" s="49"/>
      <c r="U50" s="7"/>
    </row>
    <row r="51" spans="1:21" ht="12" customHeight="1">
      <c r="A51" s="31" t="s">
        <v>29</v>
      </c>
      <c r="B51" s="31" t="s">
        <v>52</v>
      </c>
      <c r="C51" s="5" t="s">
        <v>31</v>
      </c>
      <c r="D51" s="34">
        <v>40106</v>
      </c>
      <c r="E51" s="30">
        <v>0.4618055555555556</v>
      </c>
      <c r="F51" s="31">
        <v>302619</v>
      </c>
      <c r="G51" s="31">
        <v>6069780</v>
      </c>
      <c r="H51" s="32">
        <v>8.35</v>
      </c>
      <c r="I51" s="32">
        <v>17.23</v>
      </c>
      <c r="J51" s="31">
        <v>8.212</v>
      </c>
      <c r="K51" s="9">
        <f t="shared" si="0"/>
        <v>8212</v>
      </c>
      <c r="L51" s="31">
        <v>93</v>
      </c>
      <c r="M51" s="31">
        <v>10.15</v>
      </c>
      <c r="N51" s="49"/>
      <c r="O51" s="31">
        <v>6.266</v>
      </c>
      <c r="P51" s="31">
        <f>0.46*300</f>
        <v>138</v>
      </c>
      <c r="Q51" s="31"/>
      <c r="R51" s="31"/>
      <c r="S51" s="31" t="s">
        <v>61</v>
      </c>
      <c r="T51" s="49"/>
      <c r="U51" s="7"/>
    </row>
    <row r="52" spans="1:21" ht="12" customHeight="1">
      <c r="A52" s="31" t="s">
        <v>29</v>
      </c>
      <c r="B52" s="31" t="s">
        <v>52</v>
      </c>
      <c r="C52" s="5" t="s">
        <v>31</v>
      </c>
      <c r="D52" s="34">
        <v>40108</v>
      </c>
      <c r="E52" s="30">
        <v>0.5416666666666666</v>
      </c>
      <c r="F52" s="31"/>
      <c r="G52" s="31"/>
      <c r="H52" s="32">
        <v>7.98</v>
      </c>
      <c r="I52" s="32">
        <v>19.25</v>
      </c>
      <c r="J52" s="31">
        <v>8.937</v>
      </c>
      <c r="K52" s="9">
        <f t="shared" si="0"/>
        <v>8937</v>
      </c>
      <c r="L52" s="31"/>
      <c r="M52" s="31">
        <v>8.23</v>
      </c>
      <c r="N52" s="49">
        <v>14</v>
      </c>
      <c r="O52" s="31">
        <v>7.061</v>
      </c>
      <c r="P52" s="31">
        <f>0.49*300</f>
        <v>147</v>
      </c>
      <c r="Q52" s="31"/>
      <c r="R52" s="31"/>
      <c r="S52" s="31" t="s">
        <v>60</v>
      </c>
      <c r="T52" s="49"/>
      <c r="U52" s="7"/>
    </row>
    <row r="53" spans="1:21" ht="12" customHeight="1">
      <c r="A53" s="31" t="s">
        <v>29</v>
      </c>
      <c r="B53" s="31" t="s">
        <v>52</v>
      </c>
      <c r="C53" s="5" t="s">
        <v>31</v>
      </c>
      <c r="D53" s="34">
        <v>40109</v>
      </c>
      <c r="E53" s="30">
        <v>0.6041666666666666</v>
      </c>
      <c r="F53" s="31">
        <v>302619</v>
      </c>
      <c r="G53" s="31">
        <v>6069780</v>
      </c>
      <c r="H53" s="32">
        <v>8.6</v>
      </c>
      <c r="I53" s="32">
        <v>19.1</v>
      </c>
      <c r="J53" s="31">
        <v>8.791</v>
      </c>
      <c r="K53" s="9">
        <f t="shared" si="0"/>
        <v>8791</v>
      </c>
      <c r="L53" s="31"/>
      <c r="M53" s="31"/>
      <c r="N53" s="49">
        <v>8.5</v>
      </c>
      <c r="O53" s="31">
        <v>6.437</v>
      </c>
      <c r="P53" s="31">
        <v>114</v>
      </c>
      <c r="Q53" s="31"/>
      <c r="R53" s="31"/>
      <c r="S53" s="31" t="s">
        <v>56</v>
      </c>
      <c r="T53" s="49"/>
      <c r="U53" s="7"/>
    </row>
    <row r="54" spans="1:21" ht="12" customHeight="1">
      <c r="A54" s="31" t="s">
        <v>29</v>
      </c>
      <c r="B54" s="31" t="s">
        <v>52</v>
      </c>
      <c r="C54" s="5" t="s">
        <v>31</v>
      </c>
      <c r="D54" s="34">
        <v>40113</v>
      </c>
      <c r="E54" s="30">
        <v>0.5347222222222222</v>
      </c>
      <c r="F54" s="31">
        <v>302619</v>
      </c>
      <c r="G54" s="31">
        <v>6069780</v>
      </c>
      <c r="H54" s="32">
        <v>8.62</v>
      </c>
      <c r="I54" s="32">
        <v>19.2</v>
      </c>
      <c r="J54" s="31">
        <v>8.631</v>
      </c>
      <c r="K54" s="9">
        <f t="shared" si="0"/>
        <v>8631</v>
      </c>
      <c r="L54" s="31"/>
      <c r="M54" s="31">
        <v>6.92</v>
      </c>
      <c r="N54" s="49">
        <v>11</v>
      </c>
      <c r="O54" s="31">
        <v>5.139</v>
      </c>
      <c r="P54" s="31">
        <v>120</v>
      </c>
      <c r="Q54" s="31"/>
      <c r="R54" s="31"/>
      <c r="S54" s="31" t="s">
        <v>55</v>
      </c>
      <c r="T54" s="49"/>
      <c r="U54" s="7"/>
    </row>
    <row r="55" spans="1:21" ht="12" customHeight="1">
      <c r="A55" s="31" t="s">
        <v>29</v>
      </c>
      <c r="B55" s="31" t="s">
        <v>52</v>
      </c>
      <c r="C55" s="5" t="s">
        <v>31</v>
      </c>
      <c r="D55" s="34">
        <v>40114</v>
      </c>
      <c r="E55" s="30">
        <v>0.4902777777777778</v>
      </c>
      <c r="F55" s="31"/>
      <c r="G55" s="31"/>
      <c r="H55" s="32">
        <v>8.57</v>
      </c>
      <c r="I55" s="32">
        <v>22.5</v>
      </c>
      <c r="J55" s="31">
        <v>9.756</v>
      </c>
      <c r="K55" s="9">
        <f t="shared" si="0"/>
        <v>9756</v>
      </c>
      <c r="L55" s="31"/>
      <c r="M55" s="31">
        <v>7.53</v>
      </c>
      <c r="N55" s="49">
        <v>11</v>
      </c>
      <c r="O55" s="31">
        <v>5.551</v>
      </c>
      <c r="P55" s="31">
        <v>189</v>
      </c>
      <c r="Q55" s="31"/>
      <c r="R55" s="31"/>
      <c r="S55" s="31" t="s">
        <v>60</v>
      </c>
      <c r="T55" s="49"/>
      <c r="U55" s="7"/>
    </row>
    <row r="56" spans="1:21" ht="12" customHeight="1">
      <c r="A56" s="31" t="s">
        <v>29</v>
      </c>
      <c r="B56" s="31" t="s">
        <v>52</v>
      </c>
      <c r="C56" s="5" t="s">
        <v>31</v>
      </c>
      <c r="D56" s="34">
        <v>40115</v>
      </c>
      <c r="E56" s="30">
        <v>0.4618055555555556</v>
      </c>
      <c r="F56" s="31"/>
      <c r="G56" s="31"/>
      <c r="H56" s="32">
        <v>8.49</v>
      </c>
      <c r="I56" s="32">
        <v>23.21</v>
      </c>
      <c r="J56" s="31">
        <v>9.769</v>
      </c>
      <c r="K56" s="9">
        <f t="shared" si="0"/>
        <v>9769</v>
      </c>
      <c r="L56" s="31"/>
      <c r="M56" s="31">
        <v>7.41</v>
      </c>
      <c r="N56" s="49"/>
      <c r="O56" s="31">
        <v>5.789</v>
      </c>
      <c r="P56" s="31">
        <f>0.59*300</f>
        <v>177</v>
      </c>
      <c r="Q56" s="31"/>
      <c r="R56" s="31"/>
      <c r="S56" s="31" t="s">
        <v>56</v>
      </c>
      <c r="T56" s="49"/>
      <c r="U56" s="7"/>
    </row>
    <row r="57" spans="1:21" ht="12" customHeight="1">
      <c r="A57" s="31" t="s">
        <v>29</v>
      </c>
      <c r="B57" s="31" t="s">
        <v>52</v>
      </c>
      <c r="C57" s="5" t="s">
        <v>31</v>
      </c>
      <c r="D57" s="34">
        <v>40120</v>
      </c>
      <c r="E57" s="30">
        <v>0.53125</v>
      </c>
      <c r="F57" s="31"/>
      <c r="G57" s="31"/>
      <c r="H57" s="32">
        <v>8.35</v>
      </c>
      <c r="I57" s="32">
        <v>20.2</v>
      </c>
      <c r="J57" s="31">
        <v>9.007</v>
      </c>
      <c r="K57" s="9">
        <f t="shared" si="0"/>
        <v>9007</v>
      </c>
      <c r="L57" s="31"/>
      <c r="M57" s="31"/>
      <c r="N57" s="49">
        <v>15</v>
      </c>
      <c r="O57" s="31">
        <v>5.3235</v>
      </c>
      <c r="P57" s="31">
        <f>0.5*300</f>
        <v>150</v>
      </c>
      <c r="Q57" s="31"/>
      <c r="R57" s="31"/>
      <c r="S57" s="31" t="s">
        <v>59</v>
      </c>
      <c r="T57" s="49"/>
      <c r="U57" s="7"/>
    </row>
    <row r="58" spans="1:21" ht="12" customHeight="1">
      <c r="A58" s="31" t="s">
        <v>29</v>
      </c>
      <c r="B58" s="31" t="s">
        <v>52</v>
      </c>
      <c r="C58" s="5" t="s">
        <v>31</v>
      </c>
      <c r="D58" s="34">
        <v>40122</v>
      </c>
      <c r="E58" s="30">
        <v>0.5659722222222222</v>
      </c>
      <c r="F58" s="31"/>
      <c r="G58" s="31"/>
      <c r="H58" s="32">
        <v>8.41</v>
      </c>
      <c r="I58" s="32">
        <v>21.5</v>
      </c>
      <c r="J58" s="31">
        <v>9.231</v>
      </c>
      <c r="K58" s="9">
        <f t="shared" si="0"/>
        <v>9231</v>
      </c>
      <c r="L58" s="31"/>
      <c r="M58" s="31">
        <v>7.53</v>
      </c>
      <c r="N58" s="49">
        <v>16</v>
      </c>
      <c r="O58" s="31">
        <v>5.439</v>
      </c>
      <c r="P58" s="31">
        <f>0.52*300</f>
        <v>156</v>
      </c>
      <c r="Q58" s="31"/>
      <c r="R58" s="31"/>
      <c r="S58" s="31" t="s">
        <v>60</v>
      </c>
      <c r="T58" s="49"/>
      <c r="U58" s="7"/>
    </row>
    <row r="59" spans="1:21" ht="12" customHeight="1">
      <c r="A59" s="31" t="s">
        <v>29</v>
      </c>
      <c r="B59" s="31" t="s">
        <v>52</v>
      </c>
      <c r="C59" s="5" t="s">
        <v>31</v>
      </c>
      <c r="D59" s="34">
        <v>40126</v>
      </c>
      <c r="E59" s="30">
        <v>0.6527777777777778</v>
      </c>
      <c r="F59" s="31"/>
      <c r="G59" s="31"/>
      <c r="H59" s="32">
        <v>8.48</v>
      </c>
      <c r="I59" s="32">
        <v>26.1</v>
      </c>
      <c r="J59" s="31">
        <v>6.295</v>
      </c>
      <c r="K59" s="9">
        <f t="shared" si="0"/>
        <v>6295</v>
      </c>
      <c r="L59" s="31"/>
      <c r="M59" s="31">
        <v>6.5</v>
      </c>
      <c r="N59" s="49">
        <v>15</v>
      </c>
      <c r="O59" s="31">
        <v>3.36</v>
      </c>
      <c r="P59" s="31">
        <v>144</v>
      </c>
      <c r="Q59" s="31"/>
      <c r="R59" s="31"/>
      <c r="S59" s="31" t="s">
        <v>56</v>
      </c>
      <c r="T59" s="49"/>
      <c r="U59" s="7"/>
    </row>
    <row r="60" spans="1:21" ht="12" customHeight="1">
      <c r="A60" s="31" t="s">
        <v>29</v>
      </c>
      <c r="B60" s="31" t="s">
        <v>52</v>
      </c>
      <c r="C60" s="5" t="s">
        <v>31</v>
      </c>
      <c r="D60" s="34">
        <v>40134</v>
      </c>
      <c r="E60" s="30">
        <v>0.579861111111111</v>
      </c>
      <c r="F60" s="31"/>
      <c r="G60" s="31"/>
      <c r="H60" s="32">
        <v>8.46</v>
      </c>
      <c r="I60" s="32">
        <v>26.53</v>
      </c>
      <c r="J60" s="31">
        <v>8.536</v>
      </c>
      <c r="K60" s="9">
        <f t="shared" si="0"/>
        <v>8536</v>
      </c>
      <c r="L60" s="31"/>
      <c r="M60" s="31">
        <v>6.9</v>
      </c>
      <c r="N60" s="49">
        <v>9.1</v>
      </c>
      <c r="O60" s="31">
        <v>4.52</v>
      </c>
      <c r="P60" s="31">
        <v>144</v>
      </c>
      <c r="Q60" s="31"/>
      <c r="R60" s="31"/>
      <c r="S60" s="31" t="s">
        <v>60</v>
      </c>
      <c r="T60" s="49"/>
      <c r="U60" s="7"/>
    </row>
    <row r="61" spans="1:21" ht="12" customHeight="1">
      <c r="A61" s="31" t="s">
        <v>29</v>
      </c>
      <c r="B61" s="31" t="s">
        <v>52</v>
      </c>
      <c r="C61" s="5" t="s">
        <v>31</v>
      </c>
      <c r="D61" s="34">
        <v>40141</v>
      </c>
      <c r="E61" s="30">
        <v>0.5555555555555556</v>
      </c>
      <c r="F61" s="31"/>
      <c r="G61" s="31"/>
      <c r="H61" s="32">
        <v>8.64</v>
      </c>
      <c r="I61" s="32">
        <v>22.3</v>
      </c>
      <c r="J61" s="31">
        <v>9.446</v>
      </c>
      <c r="K61" s="9">
        <f t="shared" si="0"/>
        <v>9446</v>
      </c>
      <c r="L61" s="31"/>
      <c r="M61" s="31">
        <v>9.84</v>
      </c>
      <c r="N61" s="49">
        <v>11</v>
      </c>
      <c r="O61" s="31">
        <v>5.375</v>
      </c>
      <c r="P61" s="31">
        <v>198</v>
      </c>
      <c r="Q61" s="31"/>
      <c r="R61" s="31"/>
      <c r="S61" s="31" t="s">
        <v>62</v>
      </c>
      <c r="T61" s="49"/>
      <c r="U61" s="7"/>
    </row>
    <row r="62" spans="1:21" ht="12" customHeight="1">
      <c r="A62" s="31" t="s">
        <v>29</v>
      </c>
      <c r="B62" s="31" t="s">
        <v>52</v>
      </c>
      <c r="C62" s="5" t="s">
        <v>31</v>
      </c>
      <c r="D62" s="34">
        <v>40149</v>
      </c>
      <c r="E62" s="30">
        <v>0.6284722222222222</v>
      </c>
      <c r="F62" s="31"/>
      <c r="G62" s="31"/>
      <c r="H62" s="32">
        <v>8.59</v>
      </c>
      <c r="I62" s="32">
        <v>25.1</v>
      </c>
      <c r="J62" s="31">
        <v>9.816</v>
      </c>
      <c r="K62" s="9">
        <f t="shared" si="0"/>
        <v>9816</v>
      </c>
      <c r="L62" s="31"/>
      <c r="M62" s="31">
        <v>6.35</v>
      </c>
      <c r="N62" s="49">
        <v>11</v>
      </c>
      <c r="O62" s="31">
        <v>5.345</v>
      </c>
      <c r="P62" s="31">
        <v>144</v>
      </c>
      <c r="Q62" s="31"/>
      <c r="R62" s="31"/>
      <c r="S62" s="31" t="s">
        <v>56</v>
      </c>
      <c r="T62" s="49"/>
      <c r="U62" s="7"/>
    </row>
    <row r="63" spans="1:21" ht="12" customHeight="1">
      <c r="A63" s="31" t="s">
        <v>29</v>
      </c>
      <c r="B63" s="31" t="s">
        <v>52</v>
      </c>
      <c r="C63" s="5" t="s">
        <v>31</v>
      </c>
      <c r="D63" s="34">
        <v>40158</v>
      </c>
      <c r="E63" s="30">
        <v>0.4895833333333333</v>
      </c>
      <c r="F63" s="31"/>
      <c r="G63" s="31"/>
      <c r="H63" s="32">
        <v>8.63</v>
      </c>
      <c r="I63" s="32">
        <v>18</v>
      </c>
      <c r="J63" s="31">
        <v>8.296</v>
      </c>
      <c r="K63" s="9">
        <f t="shared" si="0"/>
        <v>8296</v>
      </c>
      <c r="L63" s="31"/>
      <c r="M63" s="31">
        <v>8.07</v>
      </c>
      <c r="N63" s="49">
        <v>11</v>
      </c>
      <c r="O63" s="31">
        <v>5.1155</v>
      </c>
      <c r="P63" s="31">
        <v>159</v>
      </c>
      <c r="Q63" s="31"/>
      <c r="R63" s="31"/>
      <c r="S63" s="31" t="s">
        <v>11</v>
      </c>
      <c r="T63" s="49"/>
      <c r="U63" s="7"/>
    </row>
    <row r="64" spans="1:21" ht="12" customHeight="1">
      <c r="A64" s="31" t="s">
        <v>29</v>
      </c>
      <c r="B64" s="31" t="s">
        <v>52</v>
      </c>
      <c r="C64" s="5" t="s">
        <v>31</v>
      </c>
      <c r="D64" s="34">
        <v>40165</v>
      </c>
      <c r="E64" s="30">
        <v>0.5381944444444444</v>
      </c>
      <c r="F64" s="31"/>
      <c r="G64" s="31"/>
      <c r="H64" s="32">
        <v>8.74</v>
      </c>
      <c r="I64" s="32">
        <v>22</v>
      </c>
      <c r="J64" s="31">
        <v>9.369</v>
      </c>
      <c r="K64" s="9">
        <f t="shared" si="0"/>
        <v>9369</v>
      </c>
      <c r="L64" s="31"/>
      <c r="M64" s="31"/>
      <c r="N64" s="49">
        <v>6.2</v>
      </c>
      <c r="O64" s="31">
        <v>5.369</v>
      </c>
      <c r="P64" s="31">
        <v>180</v>
      </c>
      <c r="Q64" s="31"/>
      <c r="R64" s="31"/>
      <c r="S64" s="31" t="s">
        <v>60</v>
      </c>
      <c r="T64" s="49"/>
      <c r="U64" s="7"/>
    </row>
    <row r="65" spans="1:21" ht="12" customHeight="1">
      <c r="A65" s="31" t="s">
        <v>29</v>
      </c>
      <c r="B65" s="31" t="s">
        <v>52</v>
      </c>
      <c r="C65" s="5" t="s">
        <v>31</v>
      </c>
      <c r="D65" s="34">
        <v>40169</v>
      </c>
      <c r="E65" s="30">
        <v>0.4930555555555556</v>
      </c>
      <c r="F65" s="31"/>
      <c r="G65" s="31"/>
      <c r="H65" s="32">
        <v>8.71</v>
      </c>
      <c r="I65" s="32">
        <v>24</v>
      </c>
      <c r="J65" s="31">
        <v>9.826</v>
      </c>
      <c r="K65" s="9">
        <f t="shared" si="0"/>
        <v>9826</v>
      </c>
      <c r="L65" s="31"/>
      <c r="M65" s="31">
        <v>6.93</v>
      </c>
      <c r="N65" s="49">
        <v>8.1</v>
      </c>
      <c r="O65" s="31">
        <v>5.447</v>
      </c>
      <c r="P65" s="31">
        <v>174</v>
      </c>
      <c r="Q65" s="31"/>
      <c r="R65" s="31"/>
      <c r="S65" s="31" t="s">
        <v>56</v>
      </c>
      <c r="T65" s="49"/>
      <c r="U65" s="7"/>
    </row>
    <row r="66" spans="1:21" ht="12" customHeight="1">
      <c r="A66" s="31" t="s">
        <v>29</v>
      </c>
      <c r="B66" s="31" t="s">
        <v>52</v>
      </c>
      <c r="C66" s="5" t="s">
        <v>31</v>
      </c>
      <c r="D66" s="34">
        <v>40177</v>
      </c>
      <c r="E66" s="30">
        <v>0.4791666666666667</v>
      </c>
      <c r="F66" s="31"/>
      <c r="G66" s="31"/>
      <c r="H66" s="32">
        <v>8.54</v>
      </c>
      <c r="I66" s="32">
        <v>25.5</v>
      </c>
      <c r="J66" s="31">
        <v>10.583</v>
      </c>
      <c r="K66" s="9">
        <f t="shared" si="0"/>
        <v>10583</v>
      </c>
      <c r="L66" s="31"/>
      <c r="M66" s="31">
        <v>5.74</v>
      </c>
      <c r="N66" s="49">
        <v>8.3</v>
      </c>
      <c r="O66" s="31">
        <v>5.733</v>
      </c>
      <c r="P66" s="31">
        <v>201</v>
      </c>
      <c r="Q66" s="31"/>
      <c r="R66" s="31"/>
      <c r="S66" s="31" t="s">
        <v>55</v>
      </c>
      <c r="T66" s="49"/>
      <c r="U66" s="7"/>
    </row>
    <row r="67" spans="1:21" ht="12" customHeight="1">
      <c r="A67" s="31" t="s">
        <v>29</v>
      </c>
      <c r="B67" s="31" t="s">
        <v>52</v>
      </c>
      <c r="C67" s="5" t="s">
        <v>31</v>
      </c>
      <c r="D67" s="34">
        <v>40184</v>
      </c>
      <c r="E67" s="30">
        <v>2.25</v>
      </c>
      <c r="F67" s="31"/>
      <c r="G67" s="31"/>
      <c r="H67" s="32">
        <v>8.66</v>
      </c>
      <c r="I67" s="32">
        <v>24.7</v>
      </c>
      <c r="J67" s="31">
        <v>10.847</v>
      </c>
      <c r="K67" s="9">
        <f t="shared" si="0"/>
        <v>10847</v>
      </c>
      <c r="L67" s="31"/>
      <c r="M67" s="31">
        <v>6.64</v>
      </c>
      <c r="N67" s="49">
        <v>6.2</v>
      </c>
      <c r="O67" s="31">
        <v>5.954</v>
      </c>
      <c r="P67" s="31">
        <v>150</v>
      </c>
      <c r="Q67" s="31"/>
      <c r="R67" s="31"/>
      <c r="S67" s="31" t="s">
        <v>11</v>
      </c>
      <c r="T67" s="49"/>
      <c r="U67" s="7"/>
    </row>
    <row r="68" spans="1:21" ht="12" customHeight="1">
      <c r="A68" s="31" t="s">
        <v>29</v>
      </c>
      <c r="B68" s="31" t="s">
        <v>52</v>
      </c>
      <c r="C68" s="5" t="s">
        <v>31</v>
      </c>
      <c r="D68" s="34">
        <v>40190</v>
      </c>
      <c r="E68" s="30">
        <v>0.6805555555555555</v>
      </c>
      <c r="F68" s="31"/>
      <c r="G68" s="31"/>
      <c r="H68" s="32">
        <v>8.48</v>
      </c>
      <c r="I68" s="32">
        <v>24.6</v>
      </c>
      <c r="J68" s="31">
        <v>10.854</v>
      </c>
      <c r="K68" s="9">
        <f t="shared" si="0"/>
        <v>10854</v>
      </c>
      <c r="L68" s="31"/>
      <c r="M68" s="31">
        <v>8.24</v>
      </c>
      <c r="N68" s="49">
        <v>5.4</v>
      </c>
      <c r="O68" s="31">
        <v>5.9605</v>
      </c>
      <c r="P68" s="31">
        <v>180</v>
      </c>
      <c r="Q68" s="31"/>
      <c r="R68" s="31"/>
      <c r="S68" s="31" t="s">
        <v>59</v>
      </c>
      <c r="T68" s="49"/>
      <c r="U68" s="7"/>
    </row>
    <row r="69" spans="1:21" ht="12" customHeight="1">
      <c r="A69" s="31" t="s">
        <v>29</v>
      </c>
      <c r="B69" s="31" t="s">
        <v>52</v>
      </c>
      <c r="C69" s="5" t="s">
        <v>31</v>
      </c>
      <c r="D69" s="34">
        <v>40199</v>
      </c>
      <c r="E69" s="30">
        <v>0.5277777777777778</v>
      </c>
      <c r="F69" s="31"/>
      <c r="G69" s="31"/>
      <c r="H69" s="32">
        <v>8.67</v>
      </c>
      <c r="I69" s="32">
        <v>23.7</v>
      </c>
      <c r="J69" s="31">
        <v>11.139</v>
      </c>
      <c r="K69" s="9">
        <f aca="true" t="shared" si="1" ref="K69:K132">J69*1000</f>
        <v>11139</v>
      </c>
      <c r="L69" s="31"/>
      <c r="M69" s="31">
        <v>6.54</v>
      </c>
      <c r="N69" s="49"/>
      <c r="O69" s="31">
        <v>6.1815</v>
      </c>
      <c r="P69" s="31">
        <v>219</v>
      </c>
      <c r="Q69" s="31"/>
      <c r="R69" s="31"/>
      <c r="S69" s="31" t="s">
        <v>59</v>
      </c>
      <c r="T69" s="49"/>
      <c r="U69" s="7"/>
    </row>
    <row r="70" spans="1:21" ht="12" customHeight="1">
      <c r="A70" s="31" t="s">
        <v>29</v>
      </c>
      <c r="B70" s="31" t="s">
        <v>52</v>
      </c>
      <c r="C70" s="5" t="s">
        <v>31</v>
      </c>
      <c r="D70" s="34">
        <v>40206</v>
      </c>
      <c r="E70" s="30">
        <v>0.6666666666666666</v>
      </c>
      <c r="F70" s="31"/>
      <c r="G70" s="31"/>
      <c r="H70" s="32">
        <v>8.66</v>
      </c>
      <c r="I70" s="32">
        <v>24</v>
      </c>
      <c r="J70" s="31">
        <v>6.781</v>
      </c>
      <c r="K70" s="9">
        <f t="shared" si="1"/>
        <v>6781</v>
      </c>
      <c r="L70" s="31">
        <v>3.2</v>
      </c>
      <c r="M70" s="31">
        <v>8.98</v>
      </c>
      <c r="N70" s="49">
        <v>5.1</v>
      </c>
      <c r="O70" s="31">
        <v>3.445</v>
      </c>
      <c r="P70" s="31">
        <v>168</v>
      </c>
      <c r="Q70" s="31"/>
      <c r="R70" s="31"/>
      <c r="S70" s="31" t="s">
        <v>63</v>
      </c>
      <c r="T70" s="49"/>
      <c r="U70" s="7"/>
    </row>
    <row r="71" spans="1:21" ht="12" customHeight="1">
      <c r="A71" s="31" t="s">
        <v>29</v>
      </c>
      <c r="B71" s="31" t="s">
        <v>52</v>
      </c>
      <c r="C71" s="5" t="s">
        <v>31</v>
      </c>
      <c r="D71" s="34">
        <v>40214</v>
      </c>
      <c r="E71" s="30">
        <v>0.6361111111111112</v>
      </c>
      <c r="F71" s="31"/>
      <c r="G71" s="31"/>
      <c r="H71" s="32">
        <v>8.67</v>
      </c>
      <c r="I71" s="32">
        <v>23</v>
      </c>
      <c r="J71" s="31">
        <v>12.163</v>
      </c>
      <c r="K71" s="9">
        <f t="shared" si="1"/>
        <v>12163</v>
      </c>
      <c r="L71" s="31">
        <v>-9.1</v>
      </c>
      <c r="M71" s="31">
        <v>8.92</v>
      </c>
      <c r="N71" s="49"/>
      <c r="O71" s="31">
        <v>6.838</v>
      </c>
      <c r="P71" s="31">
        <v>174</v>
      </c>
      <c r="Q71" s="31"/>
      <c r="R71" s="31"/>
      <c r="S71" s="31" t="s">
        <v>35</v>
      </c>
      <c r="T71" s="49"/>
      <c r="U71" s="7"/>
    </row>
    <row r="72" spans="1:21" ht="12" customHeight="1">
      <c r="A72" s="31" t="s">
        <v>29</v>
      </c>
      <c r="B72" s="31" t="s">
        <v>52</v>
      </c>
      <c r="C72" s="5" t="s">
        <v>31</v>
      </c>
      <c r="D72" s="34">
        <v>40220</v>
      </c>
      <c r="E72" s="30">
        <v>0.5555555555555556</v>
      </c>
      <c r="F72" s="31"/>
      <c r="G72" s="31"/>
      <c r="H72" s="32">
        <v>8.51</v>
      </c>
      <c r="I72" s="32">
        <v>22.4</v>
      </c>
      <c r="J72" s="31">
        <v>10.681</v>
      </c>
      <c r="K72" s="9">
        <f t="shared" si="1"/>
        <v>10681</v>
      </c>
      <c r="L72" s="31">
        <v>-4</v>
      </c>
      <c r="M72" s="31">
        <v>6.54</v>
      </c>
      <c r="N72" s="49"/>
      <c r="O72" s="31">
        <v>6.942</v>
      </c>
      <c r="P72" s="31">
        <v>168</v>
      </c>
      <c r="Q72" s="31"/>
      <c r="R72" s="31"/>
      <c r="S72" s="31" t="s">
        <v>11</v>
      </c>
      <c r="T72" s="49"/>
      <c r="U72" s="7"/>
    </row>
    <row r="73" spans="1:21" ht="12" customHeight="1">
      <c r="A73" s="31" t="s">
        <v>29</v>
      </c>
      <c r="B73" s="31" t="s">
        <v>52</v>
      </c>
      <c r="C73" s="5" t="s">
        <v>31</v>
      </c>
      <c r="D73" s="34">
        <v>40227</v>
      </c>
      <c r="E73" s="30">
        <v>0.5520833333333334</v>
      </c>
      <c r="F73" s="31"/>
      <c r="G73" s="31"/>
      <c r="H73" s="32">
        <v>8.5</v>
      </c>
      <c r="I73" s="32">
        <v>23.4</v>
      </c>
      <c r="J73" s="31">
        <v>12.58</v>
      </c>
      <c r="K73" s="9">
        <f t="shared" si="1"/>
        <v>12580</v>
      </c>
      <c r="L73" s="31">
        <v>82.7</v>
      </c>
      <c r="M73" s="31">
        <v>6.52</v>
      </c>
      <c r="N73" s="49"/>
      <c r="O73" s="31">
        <v>7.059</v>
      </c>
      <c r="P73" s="31">
        <v>138</v>
      </c>
      <c r="Q73" s="31"/>
      <c r="R73" s="31"/>
      <c r="S73" s="31" t="s">
        <v>11</v>
      </c>
      <c r="T73" s="49"/>
      <c r="U73" s="7"/>
    </row>
    <row r="74" spans="1:21" ht="12" customHeight="1">
      <c r="A74" s="31" t="s">
        <v>29</v>
      </c>
      <c r="B74" s="31" t="s">
        <v>52</v>
      </c>
      <c r="C74" s="5" t="s">
        <v>31</v>
      </c>
      <c r="D74" s="34">
        <v>40233</v>
      </c>
      <c r="E74" s="30">
        <v>0.5069444444444444</v>
      </c>
      <c r="F74" s="31"/>
      <c r="G74" s="31"/>
      <c r="H74" s="32">
        <v>8.62</v>
      </c>
      <c r="I74" s="32">
        <v>20.8</v>
      </c>
      <c r="J74" s="31">
        <v>11.888</v>
      </c>
      <c r="K74" s="9">
        <f>J74*1000</f>
        <v>11888</v>
      </c>
      <c r="L74" s="31">
        <v>95</v>
      </c>
      <c r="M74" s="31">
        <v>6.92</v>
      </c>
      <c r="N74" s="49"/>
      <c r="O74" s="31">
        <v>7.412</v>
      </c>
      <c r="P74" s="31">
        <v>174</v>
      </c>
      <c r="Q74" s="31"/>
      <c r="R74" s="31"/>
      <c r="S74" s="31" t="s">
        <v>55</v>
      </c>
      <c r="T74" s="49"/>
      <c r="U74" s="7"/>
    </row>
    <row r="75" spans="1:21" ht="12" customHeight="1">
      <c r="A75" s="31" t="s">
        <v>29</v>
      </c>
      <c r="B75" s="31" t="s">
        <v>52</v>
      </c>
      <c r="C75" s="5" t="s">
        <v>31</v>
      </c>
      <c r="D75" s="34">
        <v>40241</v>
      </c>
      <c r="E75" s="30">
        <v>0.5729166666666666</v>
      </c>
      <c r="F75" s="31"/>
      <c r="G75" s="31"/>
      <c r="H75" s="32">
        <v>8.75</v>
      </c>
      <c r="I75" s="32">
        <v>24.6</v>
      </c>
      <c r="J75" s="31">
        <v>14.523</v>
      </c>
      <c r="K75" s="9">
        <f>J75*1000</f>
        <v>14523</v>
      </c>
      <c r="L75" s="31">
        <v>66.6</v>
      </c>
      <c r="M75" s="31">
        <v>8.04</v>
      </c>
      <c r="N75" s="49"/>
      <c r="O75" s="31">
        <v>7.969</v>
      </c>
      <c r="P75" s="31">
        <f>0.61*300</f>
        <v>183</v>
      </c>
      <c r="Q75" s="31"/>
      <c r="R75" s="31"/>
      <c r="S75" s="31" t="s">
        <v>35</v>
      </c>
      <c r="T75" s="49"/>
      <c r="U75" s="7"/>
    </row>
    <row r="76" spans="1:21" ht="12" customHeight="1">
      <c r="A76" s="31" t="s">
        <v>29</v>
      </c>
      <c r="B76" s="31" t="s">
        <v>52</v>
      </c>
      <c r="C76" s="5" t="s">
        <v>31</v>
      </c>
      <c r="D76" s="34">
        <v>40247</v>
      </c>
      <c r="E76" s="30">
        <v>0.53125</v>
      </c>
      <c r="F76" s="31"/>
      <c r="G76" s="31"/>
      <c r="H76" s="32">
        <v>8.61</v>
      </c>
      <c r="I76" s="32">
        <v>18</v>
      </c>
      <c r="J76" s="31">
        <v>14.544</v>
      </c>
      <c r="K76" s="9">
        <f>J76*1000</f>
        <v>14544</v>
      </c>
      <c r="L76" s="31">
        <v>126.3</v>
      </c>
      <c r="M76" s="31">
        <v>8.94</v>
      </c>
      <c r="N76" s="49"/>
      <c r="O76" s="31">
        <v>8.9375</v>
      </c>
      <c r="P76" s="31">
        <f>0.56*300</f>
        <v>168.00000000000003</v>
      </c>
      <c r="Q76" s="31"/>
      <c r="R76" s="31"/>
      <c r="S76" s="31" t="s">
        <v>35</v>
      </c>
      <c r="T76" s="49"/>
      <c r="U76" s="7"/>
    </row>
    <row r="77" spans="1:21" ht="12" customHeight="1">
      <c r="A77" s="31" t="s">
        <v>29</v>
      </c>
      <c r="B77" s="31" t="s">
        <v>52</v>
      </c>
      <c r="C77" s="5" t="s">
        <v>31</v>
      </c>
      <c r="D77" s="34">
        <v>40255</v>
      </c>
      <c r="E77" s="30">
        <v>0.6354166666666666</v>
      </c>
      <c r="F77" s="31"/>
      <c r="G77" s="31"/>
      <c r="H77" s="32">
        <v>8.63</v>
      </c>
      <c r="I77" s="32">
        <v>23.3</v>
      </c>
      <c r="J77" s="31">
        <v>16.157</v>
      </c>
      <c r="K77" s="9">
        <f>J77*1000</f>
        <v>16157</v>
      </c>
      <c r="L77" s="31">
        <v>99.8</v>
      </c>
      <c r="M77" s="31">
        <v>6.69</v>
      </c>
      <c r="N77" s="49"/>
      <c r="O77" s="31">
        <v>9.061</v>
      </c>
      <c r="P77" s="31">
        <v>150</v>
      </c>
      <c r="Q77" s="31"/>
      <c r="R77" s="31"/>
      <c r="S77" s="31" t="s">
        <v>56</v>
      </c>
      <c r="T77" s="49"/>
      <c r="U77" s="7"/>
    </row>
    <row r="78" spans="1:21" ht="12" customHeight="1">
      <c r="A78" s="31" t="s">
        <v>29</v>
      </c>
      <c r="B78" s="31" t="s">
        <v>52</v>
      </c>
      <c r="C78" s="5" t="s">
        <v>31</v>
      </c>
      <c r="D78" s="34">
        <v>40263</v>
      </c>
      <c r="E78" s="30">
        <v>0.5</v>
      </c>
      <c r="F78" s="31"/>
      <c r="G78" s="31"/>
      <c r="H78" s="32">
        <v>8.77</v>
      </c>
      <c r="I78" s="32">
        <v>23.7</v>
      </c>
      <c r="J78" s="31">
        <v>15.74</v>
      </c>
      <c r="K78" s="9">
        <f>J78*1000</f>
        <v>15740</v>
      </c>
      <c r="L78" s="31"/>
      <c r="M78" s="31">
        <v>5.64</v>
      </c>
      <c r="N78" s="49"/>
      <c r="O78" s="31">
        <v>10.29</v>
      </c>
      <c r="P78" s="31">
        <v>150</v>
      </c>
      <c r="Q78" s="31"/>
      <c r="R78" s="31"/>
      <c r="S78" s="31" t="s">
        <v>11</v>
      </c>
      <c r="T78" s="49"/>
      <c r="U78" s="7"/>
    </row>
    <row r="79" spans="1:20" ht="12" customHeight="1">
      <c r="A79" s="31" t="s">
        <v>29</v>
      </c>
      <c r="B79" s="31" t="s">
        <v>52</v>
      </c>
      <c r="C79" s="5" t="s">
        <v>31</v>
      </c>
      <c r="D79" s="34">
        <v>40268</v>
      </c>
      <c r="E79" s="30">
        <v>0.6527777777777778</v>
      </c>
      <c r="F79" s="31">
        <v>302619</v>
      </c>
      <c r="G79" s="31">
        <v>6069780</v>
      </c>
      <c r="H79" s="32">
        <v>8.62</v>
      </c>
      <c r="I79" s="32">
        <v>22.2</v>
      </c>
      <c r="J79" s="31">
        <v>15.953</v>
      </c>
      <c r="K79" s="31">
        <v>15953</v>
      </c>
      <c r="L79" s="31">
        <v>113.5</v>
      </c>
      <c r="M79" s="31">
        <v>7.94</v>
      </c>
      <c r="N79" s="31"/>
      <c r="O79" s="31">
        <v>9.178</v>
      </c>
      <c r="P79" s="31">
        <v>159</v>
      </c>
      <c r="Q79" s="31"/>
      <c r="R79" s="31"/>
      <c r="S79" s="31" t="s">
        <v>56</v>
      </c>
      <c r="T79" s="49"/>
    </row>
    <row r="80" spans="1:21" ht="12" customHeight="1">
      <c r="A80" s="7" t="s">
        <v>64</v>
      </c>
      <c r="B80" s="4" t="s">
        <v>30</v>
      </c>
      <c r="C80" s="5" t="s">
        <v>31</v>
      </c>
      <c r="D80" s="6">
        <v>39941</v>
      </c>
      <c r="E80" s="13">
        <v>0.5347222222222222</v>
      </c>
      <c r="F80" s="7">
        <v>302870</v>
      </c>
      <c r="G80" s="7">
        <v>6071101</v>
      </c>
      <c r="H80" s="8"/>
      <c r="I80" s="8">
        <v>16.3</v>
      </c>
      <c r="J80" s="8">
        <v>23.167</v>
      </c>
      <c r="K80" s="9">
        <f t="shared" si="1"/>
        <v>23167</v>
      </c>
      <c r="L80" s="8">
        <v>-133.5</v>
      </c>
      <c r="M80" s="8">
        <v>9.15</v>
      </c>
      <c r="N80" s="49"/>
      <c r="O80" s="8">
        <v>18.05</v>
      </c>
      <c r="P80" s="10">
        <v>162</v>
      </c>
      <c r="Q80" s="10"/>
      <c r="R80" s="11"/>
      <c r="S80" s="15" t="s">
        <v>40</v>
      </c>
      <c r="T80" s="12" t="s">
        <v>65</v>
      </c>
      <c r="U80" s="7"/>
    </row>
    <row r="81" spans="1:21" ht="12" customHeight="1">
      <c r="A81" s="7" t="s">
        <v>66</v>
      </c>
      <c r="B81" s="4" t="s">
        <v>30</v>
      </c>
      <c r="C81" s="5" t="s">
        <v>31</v>
      </c>
      <c r="D81" s="6">
        <v>39941</v>
      </c>
      <c r="E81" s="13">
        <v>0.545138888888889</v>
      </c>
      <c r="F81" s="7">
        <v>302092</v>
      </c>
      <c r="G81" s="7">
        <v>6070433</v>
      </c>
      <c r="H81" s="8"/>
      <c r="I81" s="8">
        <v>16.51</v>
      </c>
      <c r="J81" s="8">
        <v>23.536</v>
      </c>
      <c r="K81" s="9">
        <f t="shared" si="1"/>
        <v>23536</v>
      </c>
      <c r="L81" s="8">
        <v>-133.3</v>
      </c>
      <c r="M81" s="8">
        <v>9.52</v>
      </c>
      <c r="N81" s="49"/>
      <c r="O81" s="8">
        <v>18.23</v>
      </c>
      <c r="P81" s="10">
        <v>165</v>
      </c>
      <c r="Q81" s="10"/>
      <c r="R81" s="11"/>
      <c r="S81" s="15" t="s">
        <v>40</v>
      </c>
      <c r="T81" s="12" t="s">
        <v>67</v>
      </c>
      <c r="U81" s="7"/>
    </row>
    <row r="82" spans="1:21" ht="12" customHeight="1">
      <c r="A82" s="7" t="s">
        <v>68</v>
      </c>
      <c r="B82" s="4" t="s">
        <v>30</v>
      </c>
      <c r="C82" s="5" t="s">
        <v>31</v>
      </c>
      <c r="D82" s="6">
        <v>39941</v>
      </c>
      <c r="E82" s="13">
        <v>0.638888888888889</v>
      </c>
      <c r="F82" s="7">
        <v>299404</v>
      </c>
      <c r="G82" s="7">
        <v>6073823</v>
      </c>
      <c r="H82" s="8"/>
      <c r="I82" s="8">
        <v>17.53</v>
      </c>
      <c r="J82" s="8">
        <v>19.164</v>
      </c>
      <c r="K82" s="9">
        <f t="shared" si="1"/>
        <v>19164</v>
      </c>
      <c r="L82" s="8">
        <v>-11.2</v>
      </c>
      <c r="M82" s="8">
        <v>6.99</v>
      </c>
      <c r="N82" s="49"/>
      <c r="O82" s="8">
        <v>14.53</v>
      </c>
      <c r="P82" s="10">
        <v>15</v>
      </c>
      <c r="Q82" s="10">
        <v>117</v>
      </c>
      <c r="R82" s="11"/>
      <c r="S82" s="15" t="s">
        <v>40</v>
      </c>
      <c r="T82" s="12" t="s">
        <v>69</v>
      </c>
      <c r="U82" s="7"/>
    </row>
    <row r="83" spans="1:21" ht="12" customHeight="1">
      <c r="A83" s="7" t="s">
        <v>68</v>
      </c>
      <c r="B83" s="4" t="s">
        <v>30</v>
      </c>
      <c r="C83" s="5" t="s">
        <v>31</v>
      </c>
      <c r="D83" s="6">
        <v>39948</v>
      </c>
      <c r="E83" s="13">
        <v>0.4375</v>
      </c>
      <c r="F83" s="7">
        <v>299478</v>
      </c>
      <c r="G83" s="7">
        <v>6073726</v>
      </c>
      <c r="H83" s="8">
        <v>7.84</v>
      </c>
      <c r="I83" s="8">
        <v>16.08</v>
      </c>
      <c r="J83" s="8">
        <v>27.038</v>
      </c>
      <c r="K83" s="9">
        <f t="shared" si="1"/>
        <v>27038</v>
      </c>
      <c r="L83" s="14" t="s">
        <v>70</v>
      </c>
      <c r="M83" s="8">
        <v>6.96</v>
      </c>
      <c r="N83" s="49"/>
      <c r="O83" s="8">
        <v>21.19</v>
      </c>
      <c r="P83" s="7">
        <v>174</v>
      </c>
      <c r="Q83" s="7"/>
      <c r="R83" s="11"/>
      <c r="S83" s="15" t="s">
        <v>40</v>
      </c>
      <c r="U83" s="7"/>
    </row>
    <row r="84" spans="1:21" ht="12" customHeight="1">
      <c r="A84" s="7" t="s">
        <v>68</v>
      </c>
      <c r="B84" s="4" t="s">
        <v>30</v>
      </c>
      <c r="C84" s="5" t="s">
        <v>31</v>
      </c>
      <c r="D84" s="6">
        <v>39951</v>
      </c>
      <c r="E84" s="13">
        <v>0.6493055555555556</v>
      </c>
      <c r="F84" s="3">
        <v>299424</v>
      </c>
      <c r="G84" s="3">
        <v>6073808</v>
      </c>
      <c r="H84" s="8">
        <v>6.7</v>
      </c>
      <c r="I84" s="8">
        <v>17.8</v>
      </c>
      <c r="J84" s="18">
        <v>32.4</v>
      </c>
      <c r="K84" s="9">
        <f t="shared" si="1"/>
        <v>32400</v>
      </c>
      <c r="L84" s="16" t="s">
        <v>71</v>
      </c>
      <c r="M84" s="8">
        <v>8.48</v>
      </c>
      <c r="N84" s="49"/>
      <c r="O84" s="8">
        <v>20.4</v>
      </c>
      <c r="P84" s="11">
        <v>87</v>
      </c>
      <c r="Q84" s="10">
        <v>78</v>
      </c>
      <c r="R84" s="11"/>
      <c r="S84" s="3" t="s">
        <v>35</v>
      </c>
      <c r="T84" s="12" t="s">
        <v>72</v>
      </c>
      <c r="U84" s="7"/>
    </row>
    <row r="85" spans="1:21" ht="12" customHeight="1">
      <c r="A85" s="7" t="s">
        <v>68</v>
      </c>
      <c r="B85" s="4" t="s">
        <v>30</v>
      </c>
      <c r="C85" s="5" t="s">
        <v>31</v>
      </c>
      <c r="D85" s="6">
        <v>39953</v>
      </c>
      <c r="E85" s="13">
        <v>0.5625</v>
      </c>
      <c r="F85" s="3">
        <v>299424</v>
      </c>
      <c r="G85" s="3">
        <v>6073808</v>
      </c>
      <c r="H85" s="8">
        <v>6.98</v>
      </c>
      <c r="I85" s="8">
        <v>19.41</v>
      </c>
      <c r="J85" s="18">
        <v>36.52</v>
      </c>
      <c r="K85" s="9">
        <f t="shared" si="1"/>
        <v>36520</v>
      </c>
      <c r="L85" s="16" t="s">
        <v>73</v>
      </c>
      <c r="M85" s="8">
        <v>5.69</v>
      </c>
      <c r="N85" s="49"/>
      <c r="O85" s="8">
        <v>26.6</v>
      </c>
      <c r="P85" s="11">
        <v>99</v>
      </c>
      <c r="Q85" s="10"/>
      <c r="R85" s="11"/>
      <c r="S85" s="15" t="s">
        <v>35</v>
      </c>
      <c r="T85" s="12" t="s">
        <v>74</v>
      </c>
      <c r="U85" s="7"/>
    </row>
    <row r="86" spans="1:21" ht="12" customHeight="1">
      <c r="A86" s="7" t="s">
        <v>68</v>
      </c>
      <c r="B86" s="4" t="s">
        <v>30</v>
      </c>
      <c r="C86" s="5" t="s">
        <v>31</v>
      </c>
      <c r="D86" s="27">
        <v>39960</v>
      </c>
      <c r="E86" s="13">
        <v>0.5590277777777778</v>
      </c>
      <c r="F86" s="3">
        <v>299424</v>
      </c>
      <c r="G86" s="3">
        <v>6073808</v>
      </c>
      <c r="H86" s="7">
        <v>4.46</v>
      </c>
      <c r="I86" s="8">
        <v>18.1</v>
      </c>
      <c r="J86" s="8">
        <v>26.9</v>
      </c>
      <c r="K86" s="9">
        <f t="shared" si="1"/>
        <v>26900</v>
      </c>
      <c r="L86" s="28" t="s">
        <v>75</v>
      </c>
      <c r="M86" s="7">
        <v>9.08</v>
      </c>
      <c r="N86" s="49" t="s">
        <v>38</v>
      </c>
      <c r="O86" s="8">
        <v>17.1</v>
      </c>
      <c r="P86" s="7" t="s">
        <v>38</v>
      </c>
      <c r="Q86" s="7">
        <v>230</v>
      </c>
      <c r="R86" s="11" t="s">
        <v>38</v>
      </c>
      <c r="S86" s="7" t="s">
        <v>40</v>
      </c>
      <c r="T86" s="12" t="s">
        <v>76</v>
      </c>
      <c r="U86" s="7"/>
    </row>
    <row r="87" spans="1:21" ht="12" customHeight="1">
      <c r="A87" s="7" t="s">
        <v>68</v>
      </c>
      <c r="B87" s="4" t="s">
        <v>30</v>
      </c>
      <c r="C87" s="5" t="s">
        <v>31</v>
      </c>
      <c r="D87" s="6">
        <v>39961</v>
      </c>
      <c r="E87" s="13">
        <v>0.5868055555555556</v>
      </c>
      <c r="F87" s="3">
        <v>299424</v>
      </c>
      <c r="G87" s="3">
        <v>6073808</v>
      </c>
      <c r="H87" s="8">
        <v>3.59</v>
      </c>
      <c r="I87" s="8">
        <v>17.8</v>
      </c>
      <c r="J87" s="18">
        <v>30.1</v>
      </c>
      <c r="K87" s="9">
        <f t="shared" si="1"/>
        <v>30100</v>
      </c>
      <c r="L87" s="16">
        <v>346.5</v>
      </c>
      <c r="M87" s="8">
        <v>4.48</v>
      </c>
      <c r="N87" s="49"/>
      <c r="O87" s="8">
        <v>23.02</v>
      </c>
      <c r="P87" s="11"/>
      <c r="Q87" s="10">
        <v>360</v>
      </c>
      <c r="R87" s="11"/>
      <c r="S87" s="15" t="s">
        <v>35</v>
      </c>
      <c r="U87" s="7"/>
    </row>
    <row r="88" spans="1:21" ht="12" customHeight="1">
      <c r="A88" s="7" t="s">
        <v>68</v>
      </c>
      <c r="B88" s="4" t="s">
        <v>30</v>
      </c>
      <c r="C88" s="5" t="s">
        <v>31</v>
      </c>
      <c r="D88" s="6">
        <v>39965</v>
      </c>
      <c r="E88" s="13">
        <v>0.579861111111111</v>
      </c>
      <c r="F88" s="3">
        <v>299424</v>
      </c>
      <c r="G88" s="3">
        <v>6073808</v>
      </c>
      <c r="H88" s="8">
        <v>3.78</v>
      </c>
      <c r="I88" s="8">
        <v>15.54</v>
      </c>
      <c r="J88" s="18">
        <v>22.6</v>
      </c>
      <c r="K88" s="9">
        <f t="shared" si="1"/>
        <v>22600</v>
      </c>
      <c r="L88" s="16">
        <v>372.5</v>
      </c>
      <c r="M88" s="8">
        <v>7.49</v>
      </c>
      <c r="N88" s="49"/>
      <c r="O88" s="8">
        <v>17.97</v>
      </c>
      <c r="P88" s="11">
        <v>15</v>
      </c>
      <c r="Q88" s="10">
        <v>300</v>
      </c>
      <c r="R88" s="11"/>
      <c r="S88" s="15" t="s">
        <v>35</v>
      </c>
      <c r="T88" s="12" t="s">
        <v>77</v>
      </c>
      <c r="U88" s="7"/>
    </row>
    <row r="89" spans="1:21" ht="12" customHeight="1">
      <c r="A89" s="7" t="s">
        <v>68</v>
      </c>
      <c r="B89" s="4" t="s">
        <v>30</v>
      </c>
      <c r="C89" s="5" t="s">
        <v>31</v>
      </c>
      <c r="D89" s="6">
        <v>39968</v>
      </c>
      <c r="E89" s="13">
        <v>0.4895833333333333</v>
      </c>
      <c r="H89" s="8">
        <v>3.93</v>
      </c>
      <c r="I89" s="8">
        <v>15.9</v>
      </c>
      <c r="J89" s="18">
        <v>22.834</v>
      </c>
      <c r="K89" s="9">
        <f t="shared" si="1"/>
        <v>22834</v>
      </c>
      <c r="L89" s="11"/>
      <c r="M89" s="8">
        <v>5.88</v>
      </c>
      <c r="N89" s="49"/>
      <c r="O89" s="8">
        <v>14.605</v>
      </c>
      <c r="P89" s="11">
        <v>0</v>
      </c>
      <c r="Q89" s="10">
        <v>290</v>
      </c>
      <c r="R89" s="11"/>
      <c r="S89" s="15" t="s">
        <v>35</v>
      </c>
      <c r="U89" s="7"/>
    </row>
    <row r="90" spans="1:21" ht="12" customHeight="1">
      <c r="A90" s="7" t="s">
        <v>68</v>
      </c>
      <c r="B90" s="4" t="s">
        <v>30</v>
      </c>
      <c r="C90" s="5" t="s">
        <v>31</v>
      </c>
      <c r="D90" s="6">
        <v>39973</v>
      </c>
      <c r="E90" s="13">
        <v>0.5902777777777778</v>
      </c>
      <c r="H90" s="8">
        <v>3.44</v>
      </c>
      <c r="I90" s="8">
        <v>13.6</v>
      </c>
      <c r="J90" s="18">
        <v>20.559</v>
      </c>
      <c r="K90" s="9">
        <f t="shared" si="1"/>
        <v>20559</v>
      </c>
      <c r="L90" s="11"/>
      <c r="M90" s="8">
        <v>8.63</v>
      </c>
      <c r="N90" s="49"/>
      <c r="O90" s="8">
        <v>13.734</v>
      </c>
      <c r="P90" s="11">
        <v>0</v>
      </c>
      <c r="Q90" s="10"/>
      <c r="R90" s="11">
        <v>0</v>
      </c>
      <c r="S90" s="15" t="s">
        <v>35</v>
      </c>
      <c r="T90" s="12" t="s">
        <v>78</v>
      </c>
      <c r="U90" s="7"/>
    </row>
    <row r="91" spans="1:21" ht="12" customHeight="1">
      <c r="A91" s="7" t="s">
        <v>68</v>
      </c>
      <c r="B91" s="4" t="s">
        <v>30</v>
      </c>
      <c r="C91" s="5" t="s">
        <v>31</v>
      </c>
      <c r="D91" s="6">
        <v>39976</v>
      </c>
      <c r="E91" s="13">
        <v>0.5833333333333334</v>
      </c>
      <c r="H91" s="8">
        <v>3.64</v>
      </c>
      <c r="I91" s="8">
        <v>10.4</v>
      </c>
      <c r="J91" s="18">
        <v>15.3</v>
      </c>
      <c r="K91" s="9">
        <f t="shared" si="1"/>
        <v>15300</v>
      </c>
      <c r="L91" s="11">
        <v>323.6</v>
      </c>
      <c r="M91" s="8">
        <v>7.65</v>
      </c>
      <c r="N91" s="49"/>
      <c r="O91" s="8">
        <v>10.933</v>
      </c>
      <c r="P91" s="11">
        <v>0</v>
      </c>
      <c r="Q91" s="10">
        <f>0.59*500</f>
        <v>295</v>
      </c>
      <c r="R91" s="11">
        <v>320</v>
      </c>
      <c r="S91" s="15" t="s">
        <v>35</v>
      </c>
      <c r="U91" s="7"/>
    </row>
    <row r="92" spans="1:21" ht="12" customHeight="1">
      <c r="A92" s="7" t="s">
        <v>68</v>
      </c>
      <c r="B92" s="4" t="s">
        <v>30</v>
      </c>
      <c r="C92" s="5" t="s">
        <v>31</v>
      </c>
      <c r="D92" s="6">
        <v>39979</v>
      </c>
      <c r="E92" s="13">
        <v>0.5208333333333334</v>
      </c>
      <c r="H92" s="8">
        <v>3.76</v>
      </c>
      <c r="I92" s="8">
        <v>16.7</v>
      </c>
      <c r="J92" s="18">
        <v>18.337</v>
      </c>
      <c r="K92" s="9">
        <f t="shared" si="1"/>
        <v>18337</v>
      </c>
      <c r="L92" s="11">
        <v>369.2</v>
      </c>
      <c r="M92" s="8">
        <v>7.8</v>
      </c>
      <c r="N92" s="49"/>
      <c r="O92" s="8">
        <v>11.5</v>
      </c>
      <c r="P92" s="11">
        <v>0</v>
      </c>
      <c r="Q92" s="10">
        <f>0.48*500</f>
        <v>240</v>
      </c>
      <c r="R92" s="11">
        <v>380</v>
      </c>
      <c r="S92" s="15" t="s">
        <v>35</v>
      </c>
      <c r="U92" s="7"/>
    </row>
    <row r="93" spans="1:21" ht="12" customHeight="1">
      <c r="A93" s="7" t="s">
        <v>68</v>
      </c>
      <c r="B93" s="4" t="s">
        <v>30</v>
      </c>
      <c r="C93" s="5" t="s">
        <v>31</v>
      </c>
      <c r="D93" s="6">
        <v>39983</v>
      </c>
      <c r="E93" s="13">
        <v>0.6041666666666666</v>
      </c>
      <c r="H93" s="8">
        <v>6.56</v>
      </c>
      <c r="I93" s="8">
        <v>14.03</v>
      </c>
      <c r="J93" s="18">
        <v>14.84</v>
      </c>
      <c r="K93" s="9">
        <f t="shared" si="1"/>
        <v>14840</v>
      </c>
      <c r="L93" s="11">
        <v>142.8</v>
      </c>
      <c r="M93" s="8">
        <v>10.97</v>
      </c>
      <c r="N93" s="49"/>
      <c r="O93" s="8">
        <v>12.2</v>
      </c>
      <c r="P93" s="11">
        <v>18</v>
      </c>
      <c r="Q93" s="10">
        <v>21</v>
      </c>
      <c r="R93" s="11">
        <v>770</v>
      </c>
      <c r="S93" s="15" t="s">
        <v>35</v>
      </c>
      <c r="T93" s="12" t="s">
        <v>79</v>
      </c>
      <c r="U93" s="7"/>
    </row>
    <row r="94" spans="1:21" ht="12" customHeight="1">
      <c r="A94" s="7" t="s">
        <v>68</v>
      </c>
      <c r="B94" s="4" t="s">
        <v>30</v>
      </c>
      <c r="C94" s="5" t="s">
        <v>31</v>
      </c>
      <c r="D94" s="6">
        <v>39986</v>
      </c>
      <c r="E94" s="13">
        <v>0.5347222222222222</v>
      </c>
      <c r="H94" s="8">
        <v>6.19</v>
      </c>
      <c r="I94" s="8">
        <v>14.8</v>
      </c>
      <c r="J94" s="18">
        <v>15.083</v>
      </c>
      <c r="K94" s="9">
        <f t="shared" si="1"/>
        <v>15083</v>
      </c>
      <c r="L94" s="11">
        <v>83.8</v>
      </c>
      <c r="M94" s="8">
        <v>11.1</v>
      </c>
      <c r="N94" s="49"/>
      <c r="O94" s="8">
        <v>12.11</v>
      </c>
      <c r="P94" s="11">
        <v>36</v>
      </c>
      <c r="Q94" s="10">
        <v>0</v>
      </c>
      <c r="R94" s="11">
        <v>590</v>
      </c>
      <c r="S94" s="15" t="s">
        <v>35</v>
      </c>
      <c r="U94" s="7"/>
    </row>
    <row r="95" spans="1:21" ht="12" customHeight="1">
      <c r="A95" s="7" t="s">
        <v>68</v>
      </c>
      <c r="B95" s="4" t="s">
        <v>30</v>
      </c>
      <c r="C95" s="5" t="s">
        <v>31</v>
      </c>
      <c r="D95" s="6">
        <v>39989</v>
      </c>
      <c r="E95" s="13">
        <v>0.576388888888889</v>
      </c>
      <c r="H95" s="8">
        <v>7.06</v>
      </c>
      <c r="I95" s="8">
        <v>16.99</v>
      </c>
      <c r="J95" s="18">
        <v>16</v>
      </c>
      <c r="K95" s="9">
        <f t="shared" si="1"/>
        <v>16000</v>
      </c>
      <c r="L95" s="11"/>
      <c r="M95" s="8">
        <v>12.99</v>
      </c>
      <c r="N95" s="49"/>
      <c r="O95" s="8">
        <v>10.2</v>
      </c>
      <c r="P95" s="11">
        <v>41</v>
      </c>
      <c r="Q95" s="10"/>
      <c r="R95" s="11">
        <v>640</v>
      </c>
      <c r="S95" s="15" t="s">
        <v>35</v>
      </c>
      <c r="U95" s="7"/>
    </row>
    <row r="96" spans="1:21" ht="12" customHeight="1">
      <c r="A96" s="7" t="s">
        <v>68</v>
      </c>
      <c r="B96" s="4" t="s">
        <v>30</v>
      </c>
      <c r="C96" s="5" t="s">
        <v>31</v>
      </c>
      <c r="D96" s="6">
        <v>39993</v>
      </c>
      <c r="E96" s="13">
        <v>0.4513888888888889</v>
      </c>
      <c r="H96" s="8">
        <v>7.29</v>
      </c>
      <c r="I96" s="8">
        <v>17.5</v>
      </c>
      <c r="J96" s="18">
        <v>11.6</v>
      </c>
      <c r="K96" s="9">
        <f t="shared" si="1"/>
        <v>11600</v>
      </c>
      <c r="L96" s="11">
        <v>115</v>
      </c>
      <c r="M96" s="8"/>
      <c r="N96" s="49"/>
      <c r="O96" s="8">
        <v>6.43</v>
      </c>
      <c r="P96" s="11">
        <v>55</v>
      </c>
      <c r="Q96" s="10">
        <v>8</v>
      </c>
      <c r="R96" s="11"/>
      <c r="S96" s="15" t="s">
        <v>40</v>
      </c>
      <c r="T96" s="12" t="s">
        <v>80</v>
      </c>
      <c r="U96" s="7"/>
    </row>
    <row r="97" spans="1:21" ht="12" customHeight="1">
      <c r="A97" s="7" t="s">
        <v>68</v>
      </c>
      <c r="B97" s="4" t="s">
        <v>30</v>
      </c>
      <c r="C97" s="5" t="s">
        <v>31</v>
      </c>
      <c r="D97" s="6">
        <v>39997</v>
      </c>
      <c r="E97" s="13">
        <v>0.5902777777777778</v>
      </c>
      <c r="H97" s="8">
        <v>4.82</v>
      </c>
      <c r="I97" s="8">
        <v>17.5</v>
      </c>
      <c r="J97" s="18">
        <v>6.05</v>
      </c>
      <c r="K97" s="9">
        <f t="shared" si="1"/>
        <v>6050</v>
      </c>
      <c r="L97" s="11">
        <v>236</v>
      </c>
      <c r="M97" s="8"/>
      <c r="N97" s="49"/>
      <c r="O97" s="8">
        <v>3.46</v>
      </c>
      <c r="P97" s="11">
        <v>13</v>
      </c>
      <c r="Q97" s="10">
        <v>53</v>
      </c>
      <c r="R97" s="11"/>
      <c r="S97" s="15" t="s">
        <v>40</v>
      </c>
      <c r="T97" s="12" t="s">
        <v>81</v>
      </c>
      <c r="U97" s="7"/>
    </row>
    <row r="98" spans="1:21" ht="12" customHeight="1">
      <c r="A98" s="7" t="s">
        <v>68</v>
      </c>
      <c r="B98" s="4" t="s">
        <v>30</v>
      </c>
      <c r="C98" s="5" t="s">
        <v>31</v>
      </c>
      <c r="D98" s="6">
        <v>40000</v>
      </c>
      <c r="E98" s="13">
        <v>0.5625</v>
      </c>
      <c r="H98" s="8">
        <v>7.62</v>
      </c>
      <c r="I98" s="8">
        <v>14.8</v>
      </c>
      <c r="J98" s="18">
        <v>4.47</v>
      </c>
      <c r="K98" s="9">
        <f t="shared" si="1"/>
        <v>4470</v>
      </c>
      <c r="L98" s="11">
        <v>84</v>
      </c>
      <c r="M98" s="8"/>
      <c r="N98" s="49"/>
      <c r="O98" s="8">
        <v>2.43</v>
      </c>
      <c r="P98" s="11">
        <v>54</v>
      </c>
      <c r="Q98" s="10">
        <v>9</v>
      </c>
      <c r="R98" s="11"/>
      <c r="S98" s="15" t="s">
        <v>40</v>
      </c>
      <c r="T98" s="12" t="s">
        <v>82</v>
      </c>
      <c r="U98" s="7"/>
    </row>
    <row r="99" spans="1:21" ht="12" customHeight="1">
      <c r="A99" s="7" t="s">
        <v>68</v>
      </c>
      <c r="B99" s="4" t="s">
        <v>30</v>
      </c>
      <c r="C99" s="5" t="s">
        <v>31</v>
      </c>
      <c r="D99" s="6">
        <v>40004</v>
      </c>
      <c r="E99" s="13">
        <v>0.47222222222222227</v>
      </c>
      <c r="H99" s="8">
        <v>6.84</v>
      </c>
      <c r="I99" s="8">
        <v>12.5</v>
      </c>
      <c r="J99" s="18">
        <v>5.36</v>
      </c>
      <c r="K99" s="9">
        <f t="shared" si="1"/>
        <v>5360</v>
      </c>
      <c r="L99" s="11">
        <v>70</v>
      </c>
      <c r="M99" s="8"/>
      <c r="N99" s="49"/>
      <c r="O99" s="8">
        <v>2.46</v>
      </c>
      <c r="P99" s="11">
        <v>53</v>
      </c>
      <c r="Q99" s="10">
        <v>8</v>
      </c>
      <c r="R99" s="11"/>
      <c r="S99" s="15" t="s">
        <v>40</v>
      </c>
      <c r="T99" s="12" t="s">
        <v>83</v>
      </c>
      <c r="U99" s="7"/>
    </row>
    <row r="100" spans="1:21" ht="12" customHeight="1">
      <c r="A100" s="7" t="s">
        <v>68</v>
      </c>
      <c r="B100" s="4" t="s">
        <v>30</v>
      </c>
      <c r="C100" s="5" t="s">
        <v>31</v>
      </c>
      <c r="D100" s="6">
        <v>40007</v>
      </c>
      <c r="E100" s="13"/>
      <c r="H100" s="8">
        <v>4.8</v>
      </c>
      <c r="I100" s="8">
        <v>13.6</v>
      </c>
      <c r="J100" s="18">
        <v>7.35</v>
      </c>
      <c r="K100" s="9">
        <f t="shared" si="1"/>
        <v>7350</v>
      </c>
      <c r="L100" s="11"/>
      <c r="M100" s="8">
        <v>7.64</v>
      </c>
      <c r="N100" s="49"/>
      <c r="O100" s="8">
        <v>4.7</v>
      </c>
      <c r="P100" s="11">
        <v>4</v>
      </c>
      <c r="Q100" s="10">
        <v>86</v>
      </c>
      <c r="R100" s="11"/>
      <c r="S100" s="15" t="s">
        <v>35</v>
      </c>
      <c r="U100" s="7"/>
    </row>
    <row r="101" spans="1:21" ht="12" customHeight="1">
      <c r="A101" s="7" t="s">
        <v>68</v>
      </c>
      <c r="B101" s="4" t="s">
        <v>30</v>
      </c>
      <c r="C101" s="5" t="s">
        <v>31</v>
      </c>
      <c r="D101" s="6">
        <v>40011</v>
      </c>
      <c r="E101" s="13">
        <v>0.5034722222222222</v>
      </c>
      <c r="H101" s="8">
        <v>7.27</v>
      </c>
      <c r="I101" s="8">
        <v>12.08</v>
      </c>
      <c r="J101" s="18">
        <v>1.146</v>
      </c>
      <c r="K101" s="9">
        <f t="shared" si="1"/>
        <v>1146</v>
      </c>
      <c r="L101" s="11"/>
      <c r="M101" s="8">
        <v>7.27</v>
      </c>
      <c r="N101" s="49"/>
      <c r="O101" s="8">
        <v>0.7</v>
      </c>
      <c r="P101" s="11">
        <v>41</v>
      </c>
      <c r="Q101" s="10"/>
      <c r="R101" s="11">
        <v>59</v>
      </c>
      <c r="S101" s="15" t="s">
        <v>35</v>
      </c>
      <c r="T101" s="12" t="s">
        <v>84</v>
      </c>
      <c r="U101" s="7"/>
    </row>
    <row r="102" spans="1:21" ht="12" customHeight="1">
      <c r="A102" s="7" t="s">
        <v>68</v>
      </c>
      <c r="B102" s="4" t="s">
        <v>30</v>
      </c>
      <c r="C102" s="5" t="s">
        <v>31</v>
      </c>
      <c r="D102" s="6">
        <v>40014</v>
      </c>
      <c r="E102" s="13">
        <v>0.5625</v>
      </c>
      <c r="H102" s="8">
        <v>6.75</v>
      </c>
      <c r="I102" s="8">
        <v>14.79</v>
      </c>
      <c r="J102" s="18">
        <v>2.284</v>
      </c>
      <c r="K102" s="9">
        <f t="shared" si="1"/>
        <v>2284</v>
      </c>
      <c r="L102" s="11">
        <v>174.7</v>
      </c>
      <c r="M102" s="8">
        <v>8.2</v>
      </c>
      <c r="N102" s="49"/>
      <c r="O102" s="8">
        <v>1.84</v>
      </c>
      <c r="P102" s="11">
        <v>39</v>
      </c>
      <c r="Q102" s="10"/>
      <c r="R102" s="11"/>
      <c r="S102" s="15" t="s">
        <v>35</v>
      </c>
      <c r="U102" s="7"/>
    </row>
    <row r="103" spans="1:21" ht="12" customHeight="1">
      <c r="A103" s="7" t="s">
        <v>68</v>
      </c>
      <c r="B103" s="4" t="s">
        <v>30</v>
      </c>
      <c r="C103" s="5" t="s">
        <v>31</v>
      </c>
      <c r="D103" s="6">
        <v>40017</v>
      </c>
      <c r="E103" s="13">
        <v>0.545138888888889</v>
      </c>
      <c r="H103" s="8">
        <v>6.7</v>
      </c>
      <c r="I103" s="8">
        <v>12.37</v>
      </c>
      <c r="J103" s="18">
        <v>3.057</v>
      </c>
      <c r="K103" s="9">
        <f t="shared" si="1"/>
        <v>3057</v>
      </c>
      <c r="L103" s="11">
        <v>178.3</v>
      </c>
      <c r="M103" s="8">
        <v>8.8</v>
      </c>
      <c r="N103" s="49"/>
      <c r="O103" s="8">
        <v>2.61</v>
      </c>
      <c r="P103" s="11">
        <v>31</v>
      </c>
      <c r="Q103" s="10"/>
      <c r="R103" s="11">
        <v>135</v>
      </c>
      <c r="S103" s="15" t="s">
        <v>35</v>
      </c>
      <c r="U103" s="7"/>
    </row>
    <row r="104" spans="1:21" ht="12" customHeight="1">
      <c r="A104" s="7" t="s">
        <v>68</v>
      </c>
      <c r="B104" s="4" t="s">
        <v>30</v>
      </c>
      <c r="C104" s="5" t="s">
        <v>31</v>
      </c>
      <c r="D104" s="6">
        <v>40021</v>
      </c>
      <c r="E104" s="13">
        <v>0.4618055555555556</v>
      </c>
      <c r="H104" s="8">
        <v>6.5</v>
      </c>
      <c r="I104" s="8">
        <v>13.4</v>
      </c>
      <c r="J104" s="18">
        <v>4.1</v>
      </c>
      <c r="K104" s="9">
        <f t="shared" si="1"/>
        <v>4100</v>
      </c>
      <c r="L104" s="11">
        <v>191</v>
      </c>
      <c r="M104" s="8">
        <v>7.8</v>
      </c>
      <c r="N104" s="49"/>
      <c r="O104" s="8">
        <v>2.21</v>
      </c>
      <c r="P104" s="11">
        <v>29</v>
      </c>
      <c r="Q104" s="10"/>
      <c r="R104" s="11">
        <v>128</v>
      </c>
      <c r="S104" s="15" t="s">
        <v>35</v>
      </c>
      <c r="U104" s="7"/>
    </row>
    <row r="105" spans="1:21" ht="12" customHeight="1">
      <c r="A105" s="7" t="s">
        <v>68</v>
      </c>
      <c r="B105" s="4" t="s">
        <v>30</v>
      </c>
      <c r="C105" s="5" t="s">
        <v>31</v>
      </c>
      <c r="D105" s="6">
        <v>40025</v>
      </c>
      <c r="E105" s="13">
        <v>0.4756944444444444</v>
      </c>
      <c r="H105" s="8">
        <v>7.07</v>
      </c>
      <c r="I105" s="8">
        <v>14.38</v>
      </c>
      <c r="J105" s="18">
        <v>4.2</v>
      </c>
      <c r="K105" s="9">
        <f t="shared" si="1"/>
        <v>4200</v>
      </c>
      <c r="L105" s="11">
        <v>113.8</v>
      </c>
      <c r="M105" s="8">
        <v>7.8</v>
      </c>
      <c r="N105" s="49"/>
      <c r="O105" s="8">
        <v>3.5</v>
      </c>
      <c r="P105" s="11">
        <v>46</v>
      </c>
      <c r="Q105" s="10"/>
      <c r="R105" s="11">
        <v>178</v>
      </c>
      <c r="S105" s="15" t="s">
        <v>35</v>
      </c>
      <c r="T105" s="12" t="s">
        <v>85</v>
      </c>
      <c r="U105" s="7"/>
    </row>
    <row r="106" spans="1:21" ht="12" customHeight="1">
      <c r="A106" s="7" t="s">
        <v>68</v>
      </c>
      <c r="B106" s="4" t="s">
        <v>30</v>
      </c>
      <c r="C106" s="5" t="s">
        <v>31</v>
      </c>
      <c r="D106" s="6">
        <v>40028</v>
      </c>
      <c r="E106" s="13">
        <v>0.4791666666666667</v>
      </c>
      <c r="H106" s="8">
        <v>6.92</v>
      </c>
      <c r="I106" s="8">
        <v>12.4</v>
      </c>
      <c r="J106" s="18">
        <v>4.1</v>
      </c>
      <c r="K106" s="9">
        <f t="shared" si="1"/>
        <v>4100</v>
      </c>
      <c r="L106" s="11">
        <v>127</v>
      </c>
      <c r="M106" s="8">
        <v>8.3</v>
      </c>
      <c r="N106" s="49"/>
      <c r="O106" s="8">
        <v>4.1</v>
      </c>
      <c r="P106" s="11">
        <v>49</v>
      </c>
      <c r="Q106" s="10"/>
      <c r="R106" s="11">
        <v>142</v>
      </c>
      <c r="S106" s="15" t="s">
        <v>35</v>
      </c>
      <c r="U106" s="7"/>
    </row>
    <row r="107" spans="1:21" ht="12" customHeight="1">
      <c r="A107" s="7" t="s">
        <v>68</v>
      </c>
      <c r="B107" s="4" t="s">
        <v>30</v>
      </c>
      <c r="C107" s="5" t="s">
        <v>31</v>
      </c>
      <c r="D107" s="6">
        <v>40031</v>
      </c>
      <c r="E107" s="13">
        <v>0.5416666666666666</v>
      </c>
      <c r="H107" s="8">
        <v>7.08</v>
      </c>
      <c r="I107" s="8">
        <v>17.87</v>
      </c>
      <c r="J107" s="18">
        <v>3.786</v>
      </c>
      <c r="K107" s="9">
        <f t="shared" si="1"/>
        <v>3786</v>
      </c>
      <c r="L107" s="11">
        <v>181.7</v>
      </c>
      <c r="M107" s="8">
        <v>5.33</v>
      </c>
      <c r="N107" s="49"/>
      <c r="O107" s="8">
        <v>2.846</v>
      </c>
      <c r="P107" s="11">
        <v>64</v>
      </c>
      <c r="Q107" s="10"/>
      <c r="R107" s="11">
        <v>139</v>
      </c>
      <c r="S107" s="15" t="s">
        <v>35</v>
      </c>
      <c r="T107" s="12" t="s">
        <v>86</v>
      </c>
      <c r="U107" s="7"/>
    </row>
    <row r="108" spans="1:21" ht="12" customHeight="1">
      <c r="A108" s="7" t="s">
        <v>68</v>
      </c>
      <c r="B108" s="4" t="s">
        <v>30</v>
      </c>
      <c r="C108" s="5" t="s">
        <v>31</v>
      </c>
      <c r="D108" s="6">
        <v>40035</v>
      </c>
      <c r="E108" s="13">
        <v>0.4375</v>
      </c>
      <c r="H108" s="8">
        <v>7</v>
      </c>
      <c r="I108" s="8">
        <v>13.1</v>
      </c>
      <c r="J108" s="18">
        <v>4.02</v>
      </c>
      <c r="K108" s="9">
        <f t="shared" si="1"/>
        <v>4019.9999999999995</v>
      </c>
      <c r="L108" s="11">
        <v>191</v>
      </c>
      <c r="M108" s="8">
        <v>6.2</v>
      </c>
      <c r="N108" s="49"/>
      <c r="O108" s="8">
        <v>4.4</v>
      </c>
      <c r="P108" s="11">
        <v>55</v>
      </c>
      <c r="Q108" s="10"/>
      <c r="R108" s="11">
        <v>161</v>
      </c>
      <c r="S108" s="15" t="s">
        <v>35</v>
      </c>
      <c r="T108" s="12" t="s">
        <v>87</v>
      </c>
      <c r="U108" s="7"/>
    </row>
    <row r="109" spans="1:21" ht="12" customHeight="1">
      <c r="A109" s="7" t="s">
        <v>68</v>
      </c>
      <c r="B109" s="4" t="s">
        <v>30</v>
      </c>
      <c r="C109" s="5" t="s">
        <v>31</v>
      </c>
      <c r="D109" s="6">
        <v>40067</v>
      </c>
      <c r="E109" s="13">
        <v>0.5520833333333334</v>
      </c>
      <c r="H109" s="8">
        <v>7.47</v>
      </c>
      <c r="I109" s="8">
        <v>21.5</v>
      </c>
      <c r="J109" s="18">
        <v>5.16</v>
      </c>
      <c r="K109" s="9">
        <f t="shared" si="1"/>
        <v>5160</v>
      </c>
      <c r="L109" s="11">
        <v>181.9</v>
      </c>
      <c r="M109" s="8">
        <v>7.44</v>
      </c>
      <c r="N109" s="49"/>
      <c r="O109" s="8">
        <v>2.983</v>
      </c>
      <c r="P109" s="11">
        <v>21</v>
      </c>
      <c r="Q109" s="10"/>
      <c r="R109" s="11">
        <v>221</v>
      </c>
      <c r="S109" s="15" t="s">
        <v>35</v>
      </c>
      <c r="T109" s="12" t="s">
        <v>88</v>
      </c>
      <c r="U109" s="7"/>
    </row>
    <row r="110" spans="1:21" ht="12" customHeight="1">
      <c r="A110" s="7" t="s">
        <v>68</v>
      </c>
      <c r="B110" s="4" t="s">
        <v>30</v>
      </c>
      <c r="C110" s="5" t="s">
        <v>31</v>
      </c>
      <c r="D110" s="6">
        <v>40070</v>
      </c>
      <c r="E110" s="13">
        <v>0.4375</v>
      </c>
      <c r="H110" s="8">
        <v>7.34</v>
      </c>
      <c r="I110" s="8">
        <v>16.2</v>
      </c>
      <c r="J110" s="18">
        <v>5.23</v>
      </c>
      <c r="K110" s="9">
        <f t="shared" si="1"/>
        <v>5230</v>
      </c>
      <c r="L110" s="11">
        <v>171</v>
      </c>
      <c r="M110" s="8">
        <v>6.92</v>
      </c>
      <c r="N110" s="49"/>
      <c r="O110" s="8">
        <v>3.23</v>
      </c>
      <c r="P110" s="11">
        <v>19</v>
      </c>
      <c r="Q110" s="10"/>
      <c r="R110" s="11">
        <v>242</v>
      </c>
      <c r="S110" s="15" t="s">
        <v>35</v>
      </c>
      <c r="T110" s="12" t="s">
        <v>89</v>
      </c>
      <c r="U110" s="7"/>
    </row>
    <row r="111" spans="1:21" ht="12" customHeight="1">
      <c r="A111" s="7" t="s">
        <v>68</v>
      </c>
      <c r="B111" s="4" t="s">
        <v>30</v>
      </c>
      <c r="C111" s="5" t="s">
        <v>31</v>
      </c>
      <c r="D111" s="6">
        <v>40073</v>
      </c>
      <c r="E111" s="13">
        <v>0.34375</v>
      </c>
      <c r="H111" s="8">
        <v>7.11</v>
      </c>
      <c r="I111" s="8">
        <v>12.12</v>
      </c>
      <c r="J111" s="18">
        <v>4.93</v>
      </c>
      <c r="K111" s="9">
        <f t="shared" si="1"/>
        <v>4930</v>
      </c>
      <c r="L111" s="11">
        <v>169</v>
      </c>
      <c r="M111" s="8">
        <v>7.12</v>
      </c>
      <c r="N111" s="49"/>
      <c r="O111" s="8">
        <v>3.19</v>
      </c>
      <c r="P111" s="11">
        <v>15</v>
      </c>
      <c r="Q111" s="10"/>
      <c r="R111" s="11">
        <v>221</v>
      </c>
      <c r="S111" s="15" t="s">
        <v>35</v>
      </c>
      <c r="U111" s="7"/>
    </row>
    <row r="112" spans="1:21" ht="12" customHeight="1">
      <c r="A112" s="7" t="s">
        <v>68</v>
      </c>
      <c r="B112" s="4" t="s">
        <v>30</v>
      </c>
      <c r="C112" s="5" t="s">
        <v>31</v>
      </c>
      <c r="D112" s="6">
        <v>40077</v>
      </c>
      <c r="E112" s="13">
        <v>0.4479166666666667</v>
      </c>
      <c r="H112" s="8">
        <v>7.02</v>
      </c>
      <c r="I112" s="8">
        <v>13.5</v>
      </c>
      <c r="J112" s="18">
        <v>4.59</v>
      </c>
      <c r="K112" s="9">
        <f t="shared" si="1"/>
        <v>4590</v>
      </c>
      <c r="L112" s="11">
        <v>185</v>
      </c>
      <c r="M112" s="8">
        <v>6.78</v>
      </c>
      <c r="N112" s="49"/>
      <c r="O112" s="8">
        <v>2.85</v>
      </c>
      <c r="P112" s="11">
        <v>10</v>
      </c>
      <c r="Q112" s="10"/>
      <c r="R112" s="11">
        <v>248</v>
      </c>
      <c r="S112" s="15" t="s">
        <v>35</v>
      </c>
      <c r="U112" s="7"/>
    </row>
    <row r="113" spans="1:21" ht="12" customHeight="1">
      <c r="A113" s="7" t="s">
        <v>68</v>
      </c>
      <c r="B113" s="4" t="s">
        <v>30</v>
      </c>
      <c r="C113" s="5" t="s">
        <v>31</v>
      </c>
      <c r="D113" s="6">
        <v>40081</v>
      </c>
      <c r="E113" s="13">
        <v>0.46875</v>
      </c>
      <c r="H113" s="8">
        <v>7.2</v>
      </c>
      <c r="I113" s="8">
        <v>12.35</v>
      </c>
      <c r="J113" s="18">
        <v>3.56</v>
      </c>
      <c r="K113" s="9">
        <f t="shared" si="1"/>
        <v>3560</v>
      </c>
      <c r="L113" s="11">
        <v>165</v>
      </c>
      <c r="M113" s="8">
        <v>8.58</v>
      </c>
      <c r="N113" s="49"/>
      <c r="O113" s="8">
        <v>2.81</v>
      </c>
      <c r="P113" s="11">
        <v>35</v>
      </c>
      <c r="Q113" s="10"/>
      <c r="R113" s="11">
        <v>184</v>
      </c>
      <c r="S113" s="15" t="s">
        <v>35</v>
      </c>
      <c r="U113" s="7"/>
    </row>
    <row r="114" spans="1:21" ht="12" customHeight="1">
      <c r="A114" s="7" t="s">
        <v>68</v>
      </c>
      <c r="B114" s="4" t="s">
        <v>30</v>
      </c>
      <c r="C114" s="5" t="s">
        <v>31</v>
      </c>
      <c r="D114" s="6">
        <v>40084</v>
      </c>
      <c r="E114" s="13">
        <v>0.3854166666666667</v>
      </c>
      <c r="H114" s="8">
        <v>7.5</v>
      </c>
      <c r="I114" s="8">
        <v>14.3</v>
      </c>
      <c r="J114" s="18">
        <v>3.08</v>
      </c>
      <c r="K114" s="9">
        <f t="shared" si="1"/>
        <v>3080</v>
      </c>
      <c r="L114" s="11">
        <v>142.6</v>
      </c>
      <c r="M114" s="8">
        <v>8.75</v>
      </c>
      <c r="N114" s="49"/>
      <c r="O114" s="8">
        <v>2.02</v>
      </c>
      <c r="P114" s="11">
        <v>66</v>
      </c>
      <c r="Q114" s="10"/>
      <c r="R114" s="11"/>
      <c r="S114" s="15" t="s">
        <v>35</v>
      </c>
      <c r="U114" s="7"/>
    </row>
    <row r="115" spans="1:21" ht="12" customHeight="1">
      <c r="A115" s="7" t="s">
        <v>68</v>
      </c>
      <c r="B115" s="4" t="s">
        <v>30</v>
      </c>
      <c r="C115" s="5" t="s">
        <v>31</v>
      </c>
      <c r="D115" s="6">
        <v>40088</v>
      </c>
      <c r="E115" s="13">
        <v>0.53125</v>
      </c>
      <c r="H115" s="8">
        <v>7.58</v>
      </c>
      <c r="I115" s="8">
        <v>14.88</v>
      </c>
      <c r="J115" s="18">
        <v>5.491</v>
      </c>
      <c r="K115" s="9">
        <f t="shared" si="1"/>
        <v>5491</v>
      </c>
      <c r="L115" s="11">
        <v>213.6</v>
      </c>
      <c r="M115" s="8">
        <v>9.22</v>
      </c>
      <c r="N115" s="49"/>
      <c r="O115" s="8">
        <v>4.429</v>
      </c>
      <c r="P115" s="11">
        <v>19</v>
      </c>
      <c r="Q115" s="10"/>
      <c r="R115" s="11">
        <v>150</v>
      </c>
      <c r="S115" s="15" t="s">
        <v>35</v>
      </c>
      <c r="U115" s="7"/>
    </row>
    <row r="116" spans="1:21" ht="12" customHeight="1">
      <c r="A116" s="7" t="s">
        <v>68</v>
      </c>
      <c r="B116" s="4" t="s">
        <v>30</v>
      </c>
      <c r="C116" s="5" t="s">
        <v>31</v>
      </c>
      <c r="D116" s="6">
        <v>40092</v>
      </c>
      <c r="E116" s="13">
        <v>0.4895833333333333</v>
      </c>
      <c r="H116" s="8">
        <v>7.15</v>
      </c>
      <c r="I116" s="8">
        <v>15.25</v>
      </c>
      <c r="J116" s="18">
        <v>4.75</v>
      </c>
      <c r="K116" s="9">
        <f t="shared" si="1"/>
        <v>4750</v>
      </c>
      <c r="L116" s="11">
        <v>180.5</v>
      </c>
      <c r="M116" s="8">
        <v>7.98</v>
      </c>
      <c r="N116" s="49"/>
      <c r="O116" s="8">
        <v>3.85</v>
      </c>
      <c r="P116" s="11">
        <v>12</v>
      </c>
      <c r="Q116" s="10"/>
      <c r="R116" s="11">
        <v>140</v>
      </c>
      <c r="S116" s="15" t="s">
        <v>35</v>
      </c>
      <c r="U116" s="7"/>
    </row>
    <row r="117" spans="1:21" ht="12" customHeight="1">
      <c r="A117" s="7" t="s">
        <v>68</v>
      </c>
      <c r="B117" s="4" t="s">
        <v>30</v>
      </c>
      <c r="C117" s="5" t="s">
        <v>31</v>
      </c>
      <c r="D117" s="6">
        <v>40098</v>
      </c>
      <c r="E117" s="13">
        <v>0.5104166666666666</v>
      </c>
      <c r="H117" s="8">
        <v>7.17</v>
      </c>
      <c r="I117" s="8">
        <v>15.77</v>
      </c>
      <c r="J117" s="18">
        <v>5.807</v>
      </c>
      <c r="K117" s="9">
        <f t="shared" si="1"/>
        <v>5807</v>
      </c>
      <c r="L117" s="11">
        <v>200.5</v>
      </c>
      <c r="M117" s="8">
        <v>7.4</v>
      </c>
      <c r="N117" s="49"/>
      <c r="O117" s="8">
        <v>4.586</v>
      </c>
      <c r="P117" s="11">
        <f>0.16*300</f>
        <v>48</v>
      </c>
      <c r="Q117" s="10"/>
      <c r="R117" s="11"/>
      <c r="S117" s="15" t="s">
        <v>35</v>
      </c>
      <c r="U117" s="7"/>
    </row>
    <row r="118" spans="1:21" ht="12" customHeight="1">
      <c r="A118" s="7" t="s">
        <v>68</v>
      </c>
      <c r="B118" s="4" t="s">
        <v>30</v>
      </c>
      <c r="C118" s="5" t="s">
        <v>31</v>
      </c>
      <c r="D118" s="6">
        <v>40099</v>
      </c>
      <c r="E118" s="13">
        <v>0.4798611111111111</v>
      </c>
      <c r="H118" s="8">
        <v>7.24</v>
      </c>
      <c r="I118" s="8">
        <v>15.32</v>
      </c>
      <c r="J118" s="18">
        <v>5.605</v>
      </c>
      <c r="K118" s="9">
        <f t="shared" si="1"/>
        <v>5605</v>
      </c>
      <c r="L118" s="11">
        <v>215.7</v>
      </c>
      <c r="M118" s="8">
        <v>7.52</v>
      </c>
      <c r="N118" s="49"/>
      <c r="O118" s="8">
        <v>4.469</v>
      </c>
      <c r="P118" s="11">
        <v>29</v>
      </c>
      <c r="Q118" s="10"/>
      <c r="R118" s="11"/>
      <c r="S118" s="15" t="s">
        <v>35</v>
      </c>
      <c r="U118" s="7"/>
    </row>
    <row r="119" spans="1:21" ht="12" customHeight="1">
      <c r="A119" s="7" t="s">
        <v>68</v>
      </c>
      <c r="B119" s="4" t="s">
        <v>30</v>
      </c>
      <c r="C119" s="5" t="s">
        <v>31</v>
      </c>
      <c r="D119" s="6">
        <v>40102</v>
      </c>
      <c r="E119" s="13">
        <v>0.4583333333333333</v>
      </c>
      <c r="H119" s="8">
        <v>7.25</v>
      </c>
      <c r="I119" s="8">
        <v>14.85</v>
      </c>
      <c r="J119" s="18">
        <v>4.97</v>
      </c>
      <c r="K119" s="9">
        <f t="shared" si="1"/>
        <v>4970</v>
      </c>
      <c r="L119" s="11">
        <v>208.5</v>
      </c>
      <c r="M119" s="8">
        <v>7.5</v>
      </c>
      <c r="N119" s="49"/>
      <c r="O119" s="8">
        <v>3.865</v>
      </c>
      <c r="P119" s="11">
        <v>48</v>
      </c>
      <c r="Q119" s="10"/>
      <c r="R119" s="11"/>
      <c r="S119" s="15" t="s">
        <v>35</v>
      </c>
      <c r="T119" s="12" t="s">
        <v>90</v>
      </c>
      <c r="U119" s="7"/>
    </row>
    <row r="120" spans="1:21" ht="12" customHeight="1">
      <c r="A120" s="7" t="s">
        <v>68</v>
      </c>
      <c r="B120" s="4" t="s">
        <v>30</v>
      </c>
      <c r="C120" s="5" t="s">
        <v>31</v>
      </c>
      <c r="D120" s="6">
        <v>40105</v>
      </c>
      <c r="E120" s="13">
        <v>0.4583333333333333</v>
      </c>
      <c r="H120" s="8">
        <v>7.2</v>
      </c>
      <c r="I120" s="8">
        <v>19.07</v>
      </c>
      <c r="J120" s="18">
        <v>6.052</v>
      </c>
      <c r="K120" s="9">
        <f t="shared" si="1"/>
        <v>6052</v>
      </c>
      <c r="L120" s="11">
        <v>208.1</v>
      </c>
      <c r="M120" s="8">
        <v>6.77</v>
      </c>
      <c r="N120" s="49"/>
      <c r="O120" s="8">
        <v>4.435</v>
      </c>
      <c r="P120" s="11">
        <v>48</v>
      </c>
      <c r="Q120" s="10"/>
      <c r="R120" s="11"/>
      <c r="S120" s="15" t="s">
        <v>35</v>
      </c>
      <c r="T120" s="12" t="s">
        <v>91</v>
      </c>
      <c r="U120" s="7"/>
    </row>
    <row r="121" spans="1:21" ht="12" customHeight="1">
      <c r="A121" s="7" t="s">
        <v>68</v>
      </c>
      <c r="B121" s="4" t="s">
        <v>30</v>
      </c>
      <c r="C121" s="5" t="s">
        <v>31</v>
      </c>
      <c r="D121" s="6">
        <v>40106</v>
      </c>
      <c r="E121" s="13">
        <v>0.4166666666666667</v>
      </c>
      <c r="F121" s="3">
        <v>299559</v>
      </c>
      <c r="G121" s="3">
        <v>6073827</v>
      </c>
      <c r="H121" s="8">
        <v>6.84</v>
      </c>
      <c r="I121" s="8">
        <v>17.99</v>
      </c>
      <c r="J121" s="18">
        <v>5.89</v>
      </c>
      <c r="K121" s="9">
        <f t="shared" si="1"/>
        <v>5890</v>
      </c>
      <c r="L121" s="11">
        <v>104.2</v>
      </c>
      <c r="M121" s="8">
        <v>7.76</v>
      </c>
      <c r="N121" s="49"/>
      <c r="O121" s="8">
        <v>4.418</v>
      </c>
      <c r="P121" s="11">
        <v>47</v>
      </c>
      <c r="Q121" s="10"/>
      <c r="R121" s="11"/>
      <c r="S121" s="15" t="s">
        <v>35</v>
      </c>
      <c r="U121" s="7"/>
    </row>
    <row r="122" spans="1:21" ht="12" customHeight="1">
      <c r="A122" s="7" t="s">
        <v>68</v>
      </c>
      <c r="B122" s="4" t="s">
        <v>30</v>
      </c>
      <c r="C122" s="5" t="s">
        <v>31</v>
      </c>
      <c r="D122" s="6">
        <v>40109</v>
      </c>
      <c r="E122" s="13">
        <v>0.4791666666666667</v>
      </c>
      <c r="H122" s="8">
        <v>7.38</v>
      </c>
      <c r="I122" s="8">
        <v>19.47</v>
      </c>
      <c r="J122" s="18">
        <v>6.608</v>
      </c>
      <c r="K122" s="9">
        <f t="shared" si="1"/>
        <v>6608</v>
      </c>
      <c r="L122" s="11">
        <v>181.9</v>
      </c>
      <c r="M122" s="8">
        <v>6.81</v>
      </c>
      <c r="N122" s="49"/>
      <c r="O122" s="8">
        <v>4.804</v>
      </c>
      <c r="P122" s="11">
        <v>50</v>
      </c>
      <c r="Q122" s="10"/>
      <c r="R122" s="11"/>
      <c r="S122" s="15" t="s">
        <v>35</v>
      </c>
      <c r="T122" s="12" t="s">
        <v>92</v>
      </c>
      <c r="U122" s="7"/>
    </row>
    <row r="123" spans="1:21" ht="12" customHeight="1">
      <c r="A123" s="7" t="s">
        <v>68</v>
      </c>
      <c r="B123" s="4" t="s">
        <v>30</v>
      </c>
      <c r="C123" s="5" t="s">
        <v>31</v>
      </c>
      <c r="D123" s="6">
        <v>40112</v>
      </c>
      <c r="E123" s="13">
        <v>0.4305555555555556</v>
      </c>
      <c r="H123" s="8">
        <v>7.5</v>
      </c>
      <c r="I123" s="8">
        <v>15.51</v>
      </c>
      <c r="J123" s="18">
        <v>6.283</v>
      </c>
      <c r="K123" s="9">
        <f t="shared" si="1"/>
        <v>6283</v>
      </c>
      <c r="L123" s="11">
        <v>268.6</v>
      </c>
      <c r="M123" s="8">
        <v>8.37</v>
      </c>
      <c r="N123" s="49"/>
      <c r="O123" s="8">
        <v>4.99</v>
      </c>
      <c r="P123" s="11">
        <v>50</v>
      </c>
      <c r="Q123" s="10"/>
      <c r="R123" s="11"/>
      <c r="S123" s="15" t="s">
        <v>35</v>
      </c>
      <c r="T123" s="12" t="s">
        <v>93</v>
      </c>
      <c r="U123" s="7"/>
    </row>
    <row r="124" spans="1:21" ht="12" customHeight="1">
      <c r="A124" s="7" t="s">
        <v>68</v>
      </c>
      <c r="B124" s="4" t="s">
        <v>30</v>
      </c>
      <c r="C124" s="5" t="s">
        <v>31</v>
      </c>
      <c r="D124" s="6">
        <v>40115</v>
      </c>
      <c r="E124" s="13">
        <v>0.4513888888888889</v>
      </c>
      <c r="H124" s="8">
        <v>7.18</v>
      </c>
      <c r="I124" s="8">
        <v>22.36</v>
      </c>
      <c r="J124" s="18">
        <v>7.59</v>
      </c>
      <c r="K124" s="9">
        <f t="shared" si="1"/>
        <v>7590</v>
      </c>
      <c r="L124" s="11">
        <v>207.7</v>
      </c>
      <c r="M124" s="8">
        <v>6.52</v>
      </c>
      <c r="N124" s="49"/>
      <c r="O124" s="8">
        <v>5.2</v>
      </c>
      <c r="P124" s="11">
        <v>50</v>
      </c>
      <c r="Q124" s="10"/>
      <c r="R124" s="11"/>
      <c r="S124" s="15" t="s">
        <v>35</v>
      </c>
      <c r="T124" s="12" t="s">
        <v>94</v>
      </c>
      <c r="U124" s="7"/>
    </row>
    <row r="125" spans="1:21" ht="12" customHeight="1">
      <c r="A125" s="7" t="s">
        <v>68</v>
      </c>
      <c r="B125" s="4" t="s">
        <v>30</v>
      </c>
      <c r="C125" s="5" t="s">
        <v>31</v>
      </c>
      <c r="D125" s="6">
        <v>40119</v>
      </c>
      <c r="E125" s="13">
        <v>0.4166666666666667</v>
      </c>
      <c r="H125" s="8">
        <v>7.39</v>
      </c>
      <c r="I125" s="8">
        <v>23.52</v>
      </c>
      <c r="J125" s="18">
        <v>7.956</v>
      </c>
      <c r="K125" s="9">
        <f t="shared" si="1"/>
        <v>7956</v>
      </c>
      <c r="L125" s="11">
        <v>176.5</v>
      </c>
      <c r="M125" s="8">
        <v>5.1</v>
      </c>
      <c r="N125" s="49"/>
      <c r="O125" s="8">
        <v>5.323</v>
      </c>
      <c r="P125" s="11">
        <v>49</v>
      </c>
      <c r="Q125" s="10"/>
      <c r="R125" s="11"/>
      <c r="S125" s="15" t="s">
        <v>35</v>
      </c>
      <c r="T125" s="12" t="s">
        <v>95</v>
      </c>
      <c r="U125" s="7"/>
    </row>
    <row r="126" spans="1:21" ht="12" customHeight="1">
      <c r="A126" s="7" t="s">
        <v>68</v>
      </c>
      <c r="B126" s="4" t="s">
        <v>30</v>
      </c>
      <c r="C126" s="5" t="s">
        <v>31</v>
      </c>
      <c r="D126" s="6">
        <v>40122</v>
      </c>
      <c r="E126" s="13">
        <v>10.3</v>
      </c>
      <c r="H126" s="8">
        <v>7.26</v>
      </c>
      <c r="I126" s="8">
        <v>17.36</v>
      </c>
      <c r="J126" s="18">
        <v>7.302</v>
      </c>
      <c r="K126" s="9">
        <f t="shared" si="1"/>
        <v>7302</v>
      </c>
      <c r="L126" s="11">
        <v>252.6</v>
      </c>
      <c r="M126" s="8">
        <v>7.1</v>
      </c>
      <c r="N126" s="49"/>
      <c r="O126" s="8">
        <v>5.56</v>
      </c>
      <c r="P126" s="11">
        <v>52</v>
      </c>
      <c r="Q126" s="10"/>
      <c r="R126" s="11"/>
      <c r="S126" s="15" t="s">
        <v>35</v>
      </c>
      <c r="T126" s="12" t="s">
        <v>94</v>
      </c>
      <c r="U126" s="7"/>
    </row>
    <row r="127" spans="1:21" ht="12" customHeight="1">
      <c r="A127" s="7" t="s">
        <v>68</v>
      </c>
      <c r="B127" s="4" t="s">
        <v>30</v>
      </c>
      <c r="C127" s="5" t="s">
        <v>31</v>
      </c>
      <c r="D127" s="6">
        <v>40126</v>
      </c>
      <c r="E127" s="13">
        <v>0.4930555555555556</v>
      </c>
      <c r="H127" s="8">
        <v>7.29</v>
      </c>
      <c r="I127" s="8">
        <v>25.25</v>
      </c>
      <c r="J127" s="18">
        <v>8.829</v>
      </c>
      <c r="K127" s="9">
        <f t="shared" si="1"/>
        <v>8829</v>
      </c>
      <c r="L127" s="11">
        <v>187.8</v>
      </c>
      <c r="M127" s="8">
        <v>6.72</v>
      </c>
      <c r="N127" s="49"/>
      <c r="O127" s="8">
        <v>5.711</v>
      </c>
      <c r="P127" s="11">
        <v>63</v>
      </c>
      <c r="Q127" s="10"/>
      <c r="R127" s="11"/>
      <c r="S127" s="15" t="s">
        <v>35</v>
      </c>
      <c r="U127" s="7"/>
    </row>
    <row r="128" spans="1:21" ht="12" customHeight="1">
      <c r="A128" s="7" t="s">
        <v>68</v>
      </c>
      <c r="B128" s="4" t="s">
        <v>30</v>
      </c>
      <c r="C128" s="5" t="s">
        <v>31</v>
      </c>
      <c r="D128" s="6">
        <v>40133</v>
      </c>
      <c r="E128" s="13">
        <v>0.4930555555555556</v>
      </c>
      <c r="H128" s="8">
        <v>7.17</v>
      </c>
      <c r="I128" s="8">
        <v>23.47</v>
      </c>
      <c r="J128" s="18">
        <v>9.032</v>
      </c>
      <c r="K128" s="9">
        <f t="shared" si="1"/>
        <v>9032</v>
      </c>
      <c r="L128" s="11">
        <v>226.4</v>
      </c>
      <c r="M128" s="8">
        <v>6.92</v>
      </c>
      <c r="N128" s="49"/>
      <c r="O128" s="8">
        <v>6.062</v>
      </c>
      <c r="P128" s="11">
        <v>38</v>
      </c>
      <c r="Q128" s="10"/>
      <c r="R128" s="11"/>
      <c r="S128" s="15" t="s">
        <v>35</v>
      </c>
      <c r="T128" s="12" t="s">
        <v>96</v>
      </c>
      <c r="U128" s="7"/>
    </row>
    <row r="129" spans="1:21" ht="12" customHeight="1">
      <c r="A129" s="7" t="s">
        <v>68</v>
      </c>
      <c r="B129" s="4" t="s">
        <v>30</v>
      </c>
      <c r="C129" s="5" t="s">
        <v>31</v>
      </c>
      <c r="D129" s="6">
        <v>40140</v>
      </c>
      <c r="E129" s="13">
        <v>0.4791666666666667</v>
      </c>
      <c r="H129" s="8">
        <v>7.87</v>
      </c>
      <c r="I129" s="8">
        <v>19.5</v>
      </c>
      <c r="J129" s="18">
        <v>8.755</v>
      </c>
      <c r="K129" s="9">
        <f t="shared" si="1"/>
        <v>8755</v>
      </c>
      <c r="L129" s="11"/>
      <c r="M129" s="8">
        <v>7.02</v>
      </c>
      <c r="N129" s="49"/>
      <c r="O129" s="8">
        <v>5.245</v>
      </c>
      <c r="P129" s="11">
        <v>36</v>
      </c>
      <c r="Q129" s="10"/>
      <c r="R129" s="11"/>
      <c r="S129" s="15" t="s">
        <v>35</v>
      </c>
      <c r="T129" s="12" t="s">
        <v>97</v>
      </c>
      <c r="U129" s="7"/>
    </row>
    <row r="130" spans="1:21" ht="12" customHeight="1">
      <c r="A130" s="7" t="s">
        <v>68</v>
      </c>
      <c r="B130" s="4" t="s">
        <v>30</v>
      </c>
      <c r="C130" s="5" t="s">
        <v>31</v>
      </c>
      <c r="D130" s="6">
        <v>40143</v>
      </c>
      <c r="E130" s="13">
        <v>0.375</v>
      </c>
      <c r="H130" s="8">
        <v>7.63</v>
      </c>
      <c r="I130" s="8">
        <v>22</v>
      </c>
      <c r="J130" s="18">
        <v>9.25</v>
      </c>
      <c r="K130" s="9">
        <f t="shared" si="1"/>
        <v>9250</v>
      </c>
      <c r="L130" s="11">
        <v>68.4</v>
      </c>
      <c r="M130" s="8">
        <v>7.05</v>
      </c>
      <c r="N130" s="49"/>
      <c r="O130" s="8">
        <v>5.304</v>
      </c>
      <c r="P130" s="11">
        <v>32</v>
      </c>
      <c r="Q130" s="10"/>
      <c r="R130" s="11"/>
      <c r="S130" s="15" t="s">
        <v>35</v>
      </c>
      <c r="T130" s="12" t="s">
        <v>98</v>
      </c>
      <c r="U130" s="7"/>
    </row>
    <row r="131" spans="1:21" ht="12" customHeight="1">
      <c r="A131" s="7" t="s">
        <v>68</v>
      </c>
      <c r="B131" s="4" t="s">
        <v>30</v>
      </c>
      <c r="C131" s="5" t="s">
        <v>31</v>
      </c>
      <c r="D131" s="6">
        <v>40147</v>
      </c>
      <c r="E131" s="13">
        <v>0.4166666666666667</v>
      </c>
      <c r="F131" s="3">
        <v>298787</v>
      </c>
      <c r="G131" s="3">
        <v>6074171</v>
      </c>
      <c r="H131" s="8">
        <v>7.86</v>
      </c>
      <c r="I131" s="8">
        <v>17.4</v>
      </c>
      <c r="J131" s="18">
        <v>8.85</v>
      </c>
      <c r="K131" s="9">
        <f t="shared" si="1"/>
        <v>8850</v>
      </c>
      <c r="L131" s="11">
        <v>85</v>
      </c>
      <c r="M131" s="8">
        <v>6.5</v>
      </c>
      <c r="N131" s="49"/>
      <c r="O131" s="8">
        <v>5.525</v>
      </c>
      <c r="P131" s="11">
        <v>53</v>
      </c>
      <c r="Q131" s="10"/>
      <c r="R131" s="11"/>
      <c r="S131" s="15" t="s">
        <v>35</v>
      </c>
      <c r="T131" s="12" t="s">
        <v>98</v>
      </c>
      <c r="U131" s="7"/>
    </row>
    <row r="132" spans="1:21" ht="12" customHeight="1">
      <c r="A132" s="7" t="s">
        <v>68</v>
      </c>
      <c r="B132" s="4" t="s">
        <v>30</v>
      </c>
      <c r="C132" s="5" t="s">
        <v>31</v>
      </c>
      <c r="D132" s="6">
        <v>40150</v>
      </c>
      <c r="E132" s="13">
        <v>0.4513888888888889</v>
      </c>
      <c r="H132" s="8">
        <v>7.47</v>
      </c>
      <c r="I132" s="8">
        <v>20.6</v>
      </c>
      <c r="J132" s="18">
        <v>8.77</v>
      </c>
      <c r="K132" s="9">
        <f t="shared" si="1"/>
        <v>8770</v>
      </c>
      <c r="L132" s="11">
        <v>118.7</v>
      </c>
      <c r="M132" s="8">
        <v>7.15</v>
      </c>
      <c r="N132" s="49"/>
      <c r="O132" s="8">
        <v>5.1545</v>
      </c>
      <c r="P132" s="11">
        <v>38</v>
      </c>
      <c r="Q132" s="10"/>
      <c r="R132" s="11"/>
      <c r="S132" s="15"/>
      <c r="U132" s="7"/>
    </row>
    <row r="133" spans="1:21" ht="12" customHeight="1">
      <c r="A133" s="7" t="s">
        <v>68</v>
      </c>
      <c r="B133" s="4" t="s">
        <v>30</v>
      </c>
      <c r="C133" s="5" t="s">
        <v>31</v>
      </c>
      <c r="D133" s="6">
        <v>40154</v>
      </c>
      <c r="E133" s="13">
        <v>0.47222222222222227</v>
      </c>
      <c r="H133" s="8">
        <v>7.73</v>
      </c>
      <c r="I133" s="8">
        <v>22.2</v>
      </c>
      <c r="J133" s="18">
        <v>9.341</v>
      </c>
      <c r="K133" s="9">
        <f aca="true" t="shared" si="2" ref="K133:K139">J133*1000</f>
        <v>9341</v>
      </c>
      <c r="L133" s="11">
        <v>104.1</v>
      </c>
      <c r="M133" s="8">
        <v>6.23</v>
      </c>
      <c r="N133" s="49"/>
      <c r="O133" s="8">
        <v>5.3365</v>
      </c>
      <c r="P133" s="11">
        <v>38</v>
      </c>
      <c r="Q133" s="10"/>
      <c r="R133" s="11"/>
      <c r="S133" s="15"/>
      <c r="U133" s="7"/>
    </row>
    <row r="134" spans="1:21" ht="12" customHeight="1">
      <c r="A134" s="7" t="s">
        <v>68</v>
      </c>
      <c r="B134" s="4" t="s">
        <v>30</v>
      </c>
      <c r="C134" s="5" t="s">
        <v>31</v>
      </c>
      <c r="D134" s="6">
        <v>40156</v>
      </c>
      <c r="E134" s="13">
        <v>0.4479166666666667</v>
      </c>
      <c r="H134" s="8">
        <v>7.82</v>
      </c>
      <c r="I134" s="8">
        <v>20.3</v>
      </c>
      <c r="J134" s="18">
        <v>9.069</v>
      </c>
      <c r="K134" s="9">
        <f t="shared" si="2"/>
        <v>9069</v>
      </c>
      <c r="L134" s="11"/>
      <c r="M134" s="8">
        <v>8.64</v>
      </c>
      <c r="N134" s="49"/>
      <c r="O134" s="8">
        <v>5.356</v>
      </c>
      <c r="P134" s="11">
        <v>60</v>
      </c>
      <c r="Q134" s="10"/>
      <c r="R134" s="11"/>
      <c r="S134" s="15" t="s">
        <v>35</v>
      </c>
      <c r="T134" s="12" t="s">
        <v>99</v>
      </c>
      <c r="U134" s="7"/>
    </row>
    <row r="135" spans="1:21" ht="12" customHeight="1">
      <c r="A135" s="7" t="s">
        <v>68</v>
      </c>
      <c r="B135" s="4" t="s">
        <v>30</v>
      </c>
      <c r="C135" s="5" t="s">
        <v>31</v>
      </c>
      <c r="D135" s="6">
        <v>40161</v>
      </c>
      <c r="E135" s="13">
        <v>0.4513888888888889</v>
      </c>
      <c r="H135" s="8">
        <v>8.14</v>
      </c>
      <c r="I135" s="8">
        <v>20.7</v>
      </c>
      <c r="J135" s="18">
        <v>9.385</v>
      </c>
      <c r="K135" s="9">
        <f t="shared" si="2"/>
        <v>9385</v>
      </c>
      <c r="L135" s="11">
        <v>110.2</v>
      </c>
      <c r="M135" s="8">
        <v>7.5</v>
      </c>
      <c r="N135" s="49"/>
      <c r="O135" s="8">
        <v>5.5055</v>
      </c>
      <c r="P135" s="11">
        <v>42</v>
      </c>
      <c r="Q135" s="10"/>
      <c r="R135" s="11"/>
      <c r="S135" s="15" t="s">
        <v>35</v>
      </c>
      <c r="U135" s="7"/>
    </row>
    <row r="136" spans="1:21" ht="12" customHeight="1">
      <c r="A136" s="7" t="s">
        <v>68</v>
      </c>
      <c r="B136" s="4" t="s">
        <v>30</v>
      </c>
      <c r="C136" s="5" t="s">
        <v>31</v>
      </c>
      <c r="D136" s="6">
        <v>40165</v>
      </c>
      <c r="E136" s="13">
        <v>0.3819444444444444</v>
      </c>
      <c r="H136" s="8">
        <v>7.89</v>
      </c>
      <c r="I136" s="8">
        <v>18.5</v>
      </c>
      <c r="J136" s="18">
        <v>8.995</v>
      </c>
      <c r="K136" s="9">
        <f t="shared" si="2"/>
        <v>8995</v>
      </c>
      <c r="L136" s="11">
        <v>110.5</v>
      </c>
      <c r="M136" s="8">
        <v>7.6</v>
      </c>
      <c r="N136" s="49"/>
      <c r="O136" s="8">
        <v>5.4925</v>
      </c>
      <c r="P136" s="11">
        <v>43</v>
      </c>
      <c r="Q136" s="10"/>
      <c r="R136" s="11"/>
      <c r="S136" s="15" t="s">
        <v>35</v>
      </c>
      <c r="U136" s="7"/>
    </row>
    <row r="137" spans="1:21" ht="12" customHeight="1">
      <c r="A137" s="7" t="s">
        <v>68</v>
      </c>
      <c r="B137" s="4" t="s">
        <v>30</v>
      </c>
      <c r="C137" s="5" t="s">
        <v>31</v>
      </c>
      <c r="D137" s="6">
        <v>40168</v>
      </c>
      <c r="E137" s="13">
        <v>0.5</v>
      </c>
      <c r="H137" s="8">
        <v>8.21</v>
      </c>
      <c r="I137" s="8">
        <v>23.7</v>
      </c>
      <c r="J137" s="18">
        <v>10.159</v>
      </c>
      <c r="K137" s="9">
        <f t="shared" si="2"/>
        <v>10159</v>
      </c>
      <c r="L137" s="11">
        <v>115.1</v>
      </c>
      <c r="M137" s="8">
        <v>6.72</v>
      </c>
      <c r="N137" s="49"/>
      <c r="O137" s="8">
        <v>5.7395</v>
      </c>
      <c r="P137" s="11">
        <v>47</v>
      </c>
      <c r="Q137" s="10"/>
      <c r="R137" s="11"/>
      <c r="S137" s="15" t="s">
        <v>35</v>
      </c>
      <c r="U137" s="7"/>
    </row>
    <row r="138" spans="1:21" ht="12" customHeight="1">
      <c r="A138" s="7" t="s">
        <v>68</v>
      </c>
      <c r="B138" s="4" t="s">
        <v>30</v>
      </c>
      <c r="C138" s="5" t="s">
        <v>31</v>
      </c>
      <c r="D138" s="6">
        <v>40176</v>
      </c>
      <c r="E138" s="13">
        <v>0.46875</v>
      </c>
      <c r="H138" s="8">
        <v>8.07</v>
      </c>
      <c r="I138" s="8">
        <v>24.6</v>
      </c>
      <c r="J138" s="18">
        <v>9.394</v>
      </c>
      <c r="K138" s="9">
        <f t="shared" si="2"/>
        <v>9394</v>
      </c>
      <c r="L138" s="11">
        <v>111.9</v>
      </c>
      <c r="M138" s="8">
        <v>5.86</v>
      </c>
      <c r="N138" s="49"/>
      <c r="O138" s="8">
        <v>6.123</v>
      </c>
      <c r="P138" s="11">
        <v>42</v>
      </c>
      <c r="Q138" s="10"/>
      <c r="R138" s="11"/>
      <c r="S138" s="15" t="s">
        <v>35</v>
      </c>
      <c r="T138" s="12" t="s">
        <v>100</v>
      </c>
      <c r="U138" s="7"/>
    </row>
    <row r="139" spans="1:21" ht="12" customHeight="1">
      <c r="A139" s="7" t="s">
        <v>68</v>
      </c>
      <c r="B139" s="4" t="s">
        <v>30</v>
      </c>
      <c r="C139" s="5" t="s">
        <v>31</v>
      </c>
      <c r="D139" s="6">
        <v>40182</v>
      </c>
      <c r="E139" s="13">
        <v>0.53125</v>
      </c>
      <c r="H139" s="8">
        <v>8.63</v>
      </c>
      <c r="I139" s="8">
        <v>24.1</v>
      </c>
      <c r="J139" s="18">
        <v>11.559</v>
      </c>
      <c r="K139" s="9">
        <f t="shared" si="2"/>
        <v>11559</v>
      </c>
      <c r="L139" s="11">
        <v>126.7</v>
      </c>
      <c r="M139" s="8">
        <v>7.1</v>
      </c>
      <c r="N139" s="49"/>
      <c r="O139" s="8">
        <v>6.396</v>
      </c>
      <c r="P139" s="11">
        <v>43</v>
      </c>
      <c r="Q139" s="10"/>
      <c r="R139" s="11"/>
      <c r="S139" s="15" t="s">
        <v>35</v>
      </c>
      <c r="T139" s="12" t="s">
        <v>101</v>
      </c>
      <c r="U139" s="7"/>
    </row>
    <row r="140" spans="1:21" ht="12" customHeight="1">
      <c r="A140" s="7" t="s">
        <v>68</v>
      </c>
      <c r="B140" s="4" t="s">
        <v>30</v>
      </c>
      <c r="C140" s="5" t="s">
        <v>31</v>
      </c>
      <c r="D140" s="6">
        <v>40185</v>
      </c>
      <c r="E140" s="13">
        <v>0.53125</v>
      </c>
      <c r="H140" s="8">
        <v>8.74</v>
      </c>
      <c r="I140" s="8">
        <v>26.4</v>
      </c>
      <c r="J140" s="18">
        <v>12.456</v>
      </c>
      <c r="K140" s="9">
        <f>J140*1000</f>
        <v>12456</v>
      </c>
      <c r="L140" s="11">
        <v>83.6</v>
      </c>
      <c r="M140" s="8">
        <v>6.64</v>
      </c>
      <c r="N140" s="49"/>
      <c r="O140" s="8">
        <v>6.635</v>
      </c>
      <c r="P140" s="11">
        <v>55</v>
      </c>
      <c r="Q140" s="10"/>
      <c r="R140" s="11"/>
      <c r="S140" s="15" t="s">
        <v>35</v>
      </c>
      <c r="T140" s="12" t="s">
        <v>101</v>
      </c>
      <c r="U140" s="7"/>
    </row>
    <row r="141" spans="1:21" ht="12" customHeight="1">
      <c r="A141" s="7" t="s">
        <v>68</v>
      </c>
      <c r="B141" s="4" t="s">
        <v>30</v>
      </c>
      <c r="C141" s="5" t="s">
        <v>31</v>
      </c>
      <c r="D141" s="6">
        <v>40189</v>
      </c>
      <c r="E141" s="13">
        <v>0.375</v>
      </c>
      <c r="H141" s="8">
        <v>8.88</v>
      </c>
      <c r="I141" s="8">
        <v>27.3</v>
      </c>
      <c r="J141" s="18">
        <v>12.897</v>
      </c>
      <c r="K141" s="9">
        <f>J141*1000</f>
        <v>12897</v>
      </c>
      <c r="L141" s="11">
        <v>75.4</v>
      </c>
      <c r="M141" s="8">
        <v>6.35</v>
      </c>
      <c r="N141" s="49"/>
      <c r="O141" s="8">
        <v>6.786</v>
      </c>
      <c r="P141" s="11">
        <v>58</v>
      </c>
      <c r="Q141" s="10"/>
      <c r="R141" s="11"/>
      <c r="S141" s="15" t="s">
        <v>35</v>
      </c>
      <c r="T141" s="12" t="s">
        <v>101</v>
      </c>
      <c r="U141" s="7"/>
    </row>
    <row r="142" spans="1:21" ht="12" customHeight="1">
      <c r="A142" s="7" t="s">
        <v>68</v>
      </c>
      <c r="B142" s="4" t="s">
        <v>30</v>
      </c>
      <c r="C142" s="5" t="s">
        <v>31</v>
      </c>
      <c r="D142" s="6">
        <v>40192</v>
      </c>
      <c r="E142" s="13">
        <v>0.5972222222222222</v>
      </c>
      <c r="H142" s="8">
        <v>8.58</v>
      </c>
      <c r="I142" s="8">
        <v>25</v>
      </c>
      <c r="J142" s="18">
        <v>12.507</v>
      </c>
      <c r="K142" s="9">
        <f>J142*1000</f>
        <v>12507</v>
      </c>
      <c r="L142" s="11">
        <v>108.2</v>
      </c>
      <c r="M142" s="8">
        <v>7.65</v>
      </c>
      <c r="N142" s="49"/>
      <c r="O142" s="8"/>
      <c r="P142" s="11"/>
      <c r="Q142" s="10"/>
      <c r="R142" s="11"/>
      <c r="S142" s="15"/>
      <c r="U142" s="7"/>
    </row>
    <row r="143" spans="1:21" ht="12" customHeight="1">
      <c r="A143" s="7" t="s">
        <v>68</v>
      </c>
      <c r="B143" s="4" t="s">
        <v>30</v>
      </c>
      <c r="C143" s="5" t="s">
        <v>31</v>
      </c>
      <c r="D143" s="6">
        <v>40196</v>
      </c>
      <c r="E143" s="13">
        <v>0.40625</v>
      </c>
      <c r="H143" s="8">
        <v>8.21</v>
      </c>
      <c r="I143" s="8">
        <v>16.7</v>
      </c>
      <c r="J143" s="18">
        <v>10.725</v>
      </c>
      <c r="K143" s="9">
        <f>J143*1000</f>
        <v>10725</v>
      </c>
      <c r="L143" s="11">
        <v>123.8</v>
      </c>
      <c r="M143" s="8">
        <v>6.75</v>
      </c>
      <c r="N143" s="49"/>
      <c r="O143" s="8">
        <v>6.7535</v>
      </c>
      <c r="P143" s="11">
        <v>55</v>
      </c>
      <c r="Q143" s="10"/>
      <c r="R143" s="11"/>
      <c r="S143" s="15" t="s">
        <v>35</v>
      </c>
      <c r="T143" s="12" t="s">
        <v>102</v>
      </c>
      <c r="U143" s="7"/>
    </row>
    <row r="144" spans="1:21" ht="12" customHeight="1">
      <c r="A144" s="7" t="s">
        <v>68</v>
      </c>
      <c r="B144" s="4" t="s">
        <v>30</v>
      </c>
      <c r="C144" s="5" t="s">
        <v>31</v>
      </c>
      <c r="D144" s="6">
        <v>40199</v>
      </c>
      <c r="E144" s="13">
        <v>0.6006944444444444</v>
      </c>
      <c r="H144" s="8">
        <v>8.88</v>
      </c>
      <c r="I144" s="8">
        <v>26.3</v>
      </c>
      <c r="J144" s="18">
        <v>13.578</v>
      </c>
      <c r="K144" s="9">
        <v>13578</v>
      </c>
      <c r="L144" s="11">
        <v>31.2</v>
      </c>
      <c r="M144" s="8">
        <v>6.34</v>
      </c>
      <c r="N144" s="49"/>
      <c r="O144" s="8">
        <v>7.2735</v>
      </c>
      <c r="P144" s="11">
        <v>69</v>
      </c>
      <c r="Q144" s="10"/>
      <c r="R144" s="11"/>
      <c r="S144" s="15" t="s">
        <v>35</v>
      </c>
      <c r="U144" s="7"/>
    </row>
    <row r="145" spans="1:21" ht="12" customHeight="1">
      <c r="A145" s="7" t="s">
        <v>68</v>
      </c>
      <c r="B145" s="4" t="s">
        <v>30</v>
      </c>
      <c r="C145" s="5" t="s">
        <v>31</v>
      </c>
      <c r="D145" s="6">
        <v>40203</v>
      </c>
      <c r="E145" s="13">
        <v>0.5347222222222222</v>
      </c>
      <c r="H145" s="8">
        <v>8.52</v>
      </c>
      <c r="I145" s="8">
        <v>24</v>
      </c>
      <c r="J145" s="18">
        <v>13.563</v>
      </c>
      <c r="K145" s="9">
        <v>13563</v>
      </c>
      <c r="L145" s="11">
        <v>151.8</v>
      </c>
      <c r="M145" s="8">
        <v>7.23</v>
      </c>
      <c r="N145" s="49"/>
      <c r="O145" s="8">
        <v>7.6355</v>
      </c>
      <c r="P145" s="11">
        <f>0.21*300</f>
        <v>63</v>
      </c>
      <c r="Q145" s="10"/>
      <c r="R145" s="11"/>
      <c r="S145" s="15" t="s">
        <v>35</v>
      </c>
      <c r="U145" s="7"/>
    </row>
    <row r="146" spans="1:21" ht="12" customHeight="1">
      <c r="A146" s="7" t="s">
        <v>68</v>
      </c>
      <c r="B146" s="4" t="s">
        <v>30</v>
      </c>
      <c r="C146" s="5" t="s">
        <v>31</v>
      </c>
      <c r="D146" s="6">
        <v>40206</v>
      </c>
      <c r="E146" s="13">
        <v>0.7222222222222222</v>
      </c>
      <c r="H146" s="8">
        <v>8.96</v>
      </c>
      <c r="I146" s="8">
        <v>24.5</v>
      </c>
      <c r="J146" s="18">
        <v>13.795</v>
      </c>
      <c r="K146" s="9">
        <v>13795</v>
      </c>
      <c r="L146" s="11">
        <v>4.3</v>
      </c>
      <c r="M146" s="8">
        <v>9.69</v>
      </c>
      <c r="N146" s="49"/>
      <c r="O146" s="8">
        <v>7.618</v>
      </c>
      <c r="P146" s="11">
        <v>54</v>
      </c>
      <c r="Q146" s="10"/>
      <c r="R146" s="11"/>
      <c r="S146" s="15" t="s">
        <v>63</v>
      </c>
      <c r="U146" s="7"/>
    </row>
    <row r="147" spans="1:21" ht="12" customHeight="1">
      <c r="A147" s="7" t="s">
        <v>68</v>
      </c>
      <c r="B147" s="4" t="s">
        <v>30</v>
      </c>
      <c r="C147" s="5" t="s">
        <v>31</v>
      </c>
      <c r="D147" s="6">
        <v>40210</v>
      </c>
      <c r="E147" s="13">
        <v>0.49652777777777773</v>
      </c>
      <c r="H147" s="8">
        <v>8.46</v>
      </c>
      <c r="I147" s="8">
        <v>19.8</v>
      </c>
      <c r="J147" s="18">
        <v>12.611</v>
      </c>
      <c r="K147" s="9">
        <f>J147*1000</f>
        <v>12611</v>
      </c>
      <c r="L147" s="11">
        <v>140.6</v>
      </c>
      <c r="M147" s="8">
        <v>7.447</v>
      </c>
      <c r="N147" s="49"/>
      <c r="O147" s="8">
        <v>7.631</v>
      </c>
      <c r="P147" s="11">
        <f>0.18*300</f>
        <v>54</v>
      </c>
      <c r="Q147" s="10"/>
      <c r="R147" s="11"/>
      <c r="S147" s="15" t="s">
        <v>56</v>
      </c>
      <c r="U147" s="7"/>
    </row>
    <row r="148" spans="1:21" ht="12" customHeight="1">
      <c r="A148" s="7" t="s">
        <v>68</v>
      </c>
      <c r="B148" s="4" t="s">
        <v>30</v>
      </c>
      <c r="C148" s="5" t="s">
        <v>31</v>
      </c>
      <c r="D148" s="6">
        <v>40213</v>
      </c>
      <c r="E148" s="13">
        <v>0.5083333333333333</v>
      </c>
      <c r="H148" s="8">
        <v>8.69</v>
      </c>
      <c r="I148" s="8">
        <v>24.3</v>
      </c>
      <c r="J148" s="18">
        <v>14.833</v>
      </c>
      <c r="K148" s="9">
        <v>14833</v>
      </c>
      <c r="L148" s="11">
        <v>-13.6</v>
      </c>
      <c r="M148" s="8">
        <v>8.66</v>
      </c>
      <c r="N148" s="49"/>
      <c r="O148" s="8">
        <v>8.1575</v>
      </c>
      <c r="P148" s="11">
        <v>54</v>
      </c>
      <c r="Q148" s="10"/>
      <c r="R148" s="11"/>
      <c r="S148" s="15" t="s">
        <v>35</v>
      </c>
      <c r="U148" s="7"/>
    </row>
    <row r="149" spans="1:21" ht="12" customHeight="1">
      <c r="A149" s="7" t="s">
        <v>68</v>
      </c>
      <c r="B149" s="4" t="s">
        <v>30</v>
      </c>
      <c r="C149" s="5" t="s">
        <v>31</v>
      </c>
      <c r="D149" s="6">
        <v>40217</v>
      </c>
      <c r="E149" s="13">
        <v>0.49652777777777773</v>
      </c>
      <c r="H149" s="8">
        <v>9</v>
      </c>
      <c r="I149" s="8">
        <v>26.3</v>
      </c>
      <c r="J149" s="18">
        <v>15.686</v>
      </c>
      <c r="K149" s="9">
        <v>15686</v>
      </c>
      <c r="L149" s="11">
        <v>45.2</v>
      </c>
      <c r="M149" s="8">
        <v>5.59</v>
      </c>
      <c r="N149" s="49"/>
      <c r="O149" s="8">
        <v>8.385</v>
      </c>
      <c r="P149" s="11">
        <f>0.18*300</f>
        <v>54</v>
      </c>
      <c r="Q149" s="10"/>
      <c r="R149" s="11"/>
      <c r="S149" s="15" t="s">
        <v>35</v>
      </c>
      <c r="U149" s="7"/>
    </row>
    <row r="150" spans="1:21" ht="12" customHeight="1">
      <c r="A150" s="7" t="s">
        <v>68</v>
      </c>
      <c r="B150" s="4" t="s">
        <v>30</v>
      </c>
      <c r="C150" s="5" t="s">
        <v>31</v>
      </c>
      <c r="D150" s="6">
        <v>40221</v>
      </c>
      <c r="E150" s="13">
        <v>0.4895833333333333</v>
      </c>
      <c r="H150" s="8">
        <v>8.17</v>
      </c>
      <c r="I150" s="8">
        <v>21.8</v>
      </c>
      <c r="J150" s="18">
        <v>14.425</v>
      </c>
      <c r="K150" s="9">
        <v>14425</v>
      </c>
      <c r="L150" s="11">
        <v>-0.47</v>
      </c>
      <c r="M150" s="8">
        <v>6.78</v>
      </c>
      <c r="N150" s="49"/>
      <c r="O150" s="8">
        <v>8.307</v>
      </c>
      <c r="P150" s="11">
        <v>55</v>
      </c>
      <c r="Q150" s="10"/>
      <c r="R150" s="11"/>
      <c r="S150" s="15" t="s">
        <v>11</v>
      </c>
      <c r="U150" s="7"/>
    </row>
    <row r="151" spans="1:21" ht="12" customHeight="1">
      <c r="A151" s="7" t="s">
        <v>68</v>
      </c>
      <c r="B151" s="4" t="s">
        <v>30</v>
      </c>
      <c r="C151" s="5" t="s">
        <v>31</v>
      </c>
      <c r="D151" s="6">
        <v>40224</v>
      </c>
      <c r="E151" s="13">
        <v>0.53125</v>
      </c>
      <c r="H151" s="8">
        <v>8.26</v>
      </c>
      <c r="I151" s="8">
        <v>20.2</v>
      </c>
      <c r="J151" s="18">
        <v>14.438</v>
      </c>
      <c r="K151" s="9">
        <v>14438</v>
      </c>
      <c r="L151" s="11">
        <v>17</v>
      </c>
      <c r="M151" s="8">
        <v>7.52</v>
      </c>
      <c r="N151" s="49"/>
      <c r="O151" s="8">
        <v>8.5215</v>
      </c>
      <c r="P151" s="11">
        <v>58</v>
      </c>
      <c r="Q151" s="10"/>
      <c r="R151" s="11"/>
      <c r="S151" s="15" t="s">
        <v>11</v>
      </c>
      <c r="U151" s="7"/>
    </row>
    <row r="152" spans="1:21" ht="12" customHeight="1">
      <c r="A152" s="7" t="s">
        <v>68</v>
      </c>
      <c r="B152" s="4" t="s">
        <v>30</v>
      </c>
      <c r="C152" s="5" t="s">
        <v>31</v>
      </c>
      <c r="D152" s="6">
        <v>40228</v>
      </c>
      <c r="E152" s="13">
        <v>0.4583333333333333</v>
      </c>
      <c r="H152" s="8">
        <v>8.81</v>
      </c>
      <c r="I152" s="8">
        <v>23.9</v>
      </c>
      <c r="J152" s="18">
        <v>16.092</v>
      </c>
      <c r="K152" s="9">
        <v>16092</v>
      </c>
      <c r="L152" s="11">
        <v>108</v>
      </c>
      <c r="M152" s="8">
        <v>5.72</v>
      </c>
      <c r="N152" s="49"/>
      <c r="O152" s="8">
        <v>8.9375</v>
      </c>
      <c r="P152" s="11">
        <v>45</v>
      </c>
      <c r="Q152" s="10"/>
      <c r="R152" s="11"/>
      <c r="S152" s="15" t="s">
        <v>11</v>
      </c>
      <c r="U152" s="7"/>
    </row>
    <row r="153" spans="1:21" ht="12" customHeight="1">
      <c r="A153" s="7" t="s">
        <v>68</v>
      </c>
      <c r="B153" s="4" t="s">
        <v>30</v>
      </c>
      <c r="C153" s="5" t="s">
        <v>31</v>
      </c>
      <c r="D153" s="6">
        <v>40231</v>
      </c>
      <c r="E153" s="13">
        <v>0.5590277777777778</v>
      </c>
      <c r="H153" s="8">
        <v>8.93</v>
      </c>
      <c r="I153" s="8">
        <v>24.5</v>
      </c>
      <c r="J153" s="18">
        <v>16.756</v>
      </c>
      <c r="K153" s="9">
        <v>16756</v>
      </c>
      <c r="L153" s="11">
        <v>75.8</v>
      </c>
      <c r="M153" s="8">
        <v>6.74</v>
      </c>
      <c r="N153" s="49"/>
      <c r="O153" s="8">
        <v>9.2105</v>
      </c>
      <c r="P153" s="11">
        <v>46</v>
      </c>
      <c r="Q153" s="10"/>
      <c r="R153" s="11"/>
      <c r="S153" s="15" t="s">
        <v>35</v>
      </c>
      <c r="U153" s="7"/>
    </row>
    <row r="154" spans="1:21" ht="12" customHeight="1">
      <c r="A154" s="7" t="s">
        <v>68</v>
      </c>
      <c r="B154" s="4" t="s">
        <v>30</v>
      </c>
      <c r="C154" s="5" t="s">
        <v>31</v>
      </c>
      <c r="D154" s="6">
        <v>40235</v>
      </c>
      <c r="E154" s="13">
        <v>0.4166666666666667</v>
      </c>
      <c r="H154" s="8">
        <v>8.59</v>
      </c>
      <c r="I154" s="8">
        <v>21.7</v>
      </c>
      <c r="J154" s="18">
        <v>16.41</v>
      </c>
      <c r="K154" s="9">
        <v>16410</v>
      </c>
      <c r="L154" s="11">
        <v>99.2</v>
      </c>
      <c r="M154" s="8">
        <v>6.1</v>
      </c>
      <c r="N154" s="49"/>
      <c r="O154" s="8">
        <v>9.451</v>
      </c>
      <c r="P154" s="11">
        <v>45</v>
      </c>
      <c r="Q154" s="10"/>
      <c r="R154" s="11"/>
      <c r="S154" s="15" t="s">
        <v>11</v>
      </c>
      <c r="U154" s="7"/>
    </row>
    <row r="155" spans="1:21" ht="12" customHeight="1">
      <c r="A155" s="7" t="s">
        <v>68</v>
      </c>
      <c r="B155" s="4" t="s">
        <v>30</v>
      </c>
      <c r="C155" s="5" t="s">
        <v>31</v>
      </c>
      <c r="D155" s="6">
        <v>40238</v>
      </c>
      <c r="E155" s="13">
        <v>0.4583333333333333</v>
      </c>
      <c r="H155" s="8">
        <v>8.31</v>
      </c>
      <c r="I155" s="8">
        <v>15.6</v>
      </c>
      <c r="J155" s="18">
        <v>14.464</v>
      </c>
      <c r="K155" s="9">
        <v>14464</v>
      </c>
      <c r="L155" s="11">
        <v>94.3</v>
      </c>
      <c r="M155" s="8">
        <v>6.54</v>
      </c>
      <c r="N155" s="49"/>
      <c r="O155" s="8">
        <v>9.3015</v>
      </c>
      <c r="P155" s="11">
        <v>52</v>
      </c>
      <c r="Q155" s="10"/>
      <c r="R155" s="11"/>
      <c r="S155" s="15" t="s">
        <v>11</v>
      </c>
      <c r="U155" s="7"/>
    </row>
    <row r="156" spans="1:21" ht="12" customHeight="1">
      <c r="A156" s="7" t="s">
        <v>68</v>
      </c>
      <c r="B156" s="4" t="s">
        <v>30</v>
      </c>
      <c r="C156" s="5" t="s">
        <v>31</v>
      </c>
      <c r="D156" s="6">
        <v>40242</v>
      </c>
      <c r="E156" s="13">
        <v>0.46875</v>
      </c>
      <c r="H156" s="8">
        <v>8.58</v>
      </c>
      <c r="I156" s="8">
        <v>24.7</v>
      </c>
      <c r="J156" s="18">
        <v>18.74</v>
      </c>
      <c r="K156" s="9">
        <v>18740</v>
      </c>
      <c r="L156" s="11">
        <v>0.5</v>
      </c>
      <c r="M156" s="8"/>
      <c r="N156" s="49"/>
      <c r="O156" s="8">
        <v>10.285</v>
      </c>
      <c r="P156" s="11">
        <v>54</v>
      </c>
      <c r="Q156" s="10"/>
      <c r="R156" s="11"/>
      <c r="S156" s="15" t="s">
        <v>56</v>
      </c>
      <c r="U156" s="7"/>
    </row>
    <row r="157" spans="1:21" ht="12" customHeight="1">
      <c r="A157" s="7" t="s">
        <v>68</v>
      </c>
      <c r="B157" s="4" t="s">
        <v>30</v>
      </c>
      <c r="C157" s="5" t="s">
        <v>31</v>
      </c>
      <c r="D157" s="6">
        <v>40246</v>
      </c>
      <c r="E157" s="13">
        <v>0.4479166666666667</v>
      </c>
      <c r="H157" s="8">
        <v>8.85</v>
      </c>
      <c r="I157" s="8">
        <v>17</v>
      </c>
      <c r="J157" s="18">
        <v>15.427</v>
      </c>
      <c r="K157" s="9">
        <v>15427</v>
      </c>
      <c r="L157" s="11">
        <v>93.8</v>
      </c>
      <c r="M157" s="8">
        <v>7.44</v>
      </c>
      <c r="N157" s="49"/>
      <c r="O157" s="8">
        <v>9.659</v>
      </c>
      <c r="P157" s="11">
        <v>42</v>
      </c>
      <c r="Q157" s="10"/>
      <c r="R157" s="11"/>
      <c r="S157" s="15" t="s">
        <v>11</v>
      </c>
      <c r="U157" s="7"/>
    </row>
    <row r="158" spans="1:21" ht="12" customHeight="1">
      <c r="A158" s="7" t="s">
        <v>68</v>
      </c>
      <c r="B158" s="4" t="s">
        <v>30</v>
      </c>
      <c r="C158" s="5" t="s">
        <v>31</v>
      </c>
      <c r="D158" s="6">
        <v>40249</v>
      </c>
      <c r="E158" s="13">
        <v>0.4375</v>
      </c>
      <c r="H158" s="8">
        <v>8.41</v>
      </c>
      <c r="I158" s="8">
        <v>17.7</v>
      </c>
      <c r="J158" s="18">
        <v>15.048</v>
      </c>
      <c r="K158" s="9">
        <v>15048</v>
      </c>
      <c r="L158" s="11">
        <v>49.9</v>
      </c>
      <c r="M158" s="8">
        <v>7.15</v>
      </c>
      <c r="N158" s="49"/>
      <c r="O158" s="8">
        <v>9.295</v>
      </c>
      <c r="P158" s="11">
        <v>45</v>
      </c>
      <c r="Q158" s="10"/>
      <c r="R158" s="11"/>
      <c r="S158" s="15" t="s">
        <v>11</v>
      </c>
      <c r="U158" s="7"/>
    </row>
    <row r="159" spans="1:21" ht="12" customHeight="1">
      <c r="A159" s="7" t="s">
        <v>68</v>
      </c>
      <c r="B159" s="4" t="s">
        <v>30</v>
      </c>
      <c r="C159" s="5" t="s">
        <v>31</v>
      </c>
      <c r="D159" s="6">
        <v>40252</v>
      </c>
      <c r="E159" s="13">
        <v>0.43402777777777773</v>
      </c>
      <c r="H159" s="8">
        <v>7.95</v>
      </c>
      <c r="I159" s="8">
        <v>21.7</v>
      </c>
      <c r="J159" s="18">
        <v>16.759</v>
      </c>
      <c r="K159" s="9">
        <v>16759</v>
      </c>
      <c r="L159" s="11">
        <v>35.1</v>
      </c>
      <c r="M159" s="8">
        <v>6.9</v>
      </c>
      <c r="N159" s="49"/>
      <c r="O159" s="8">
        <v>9.6915</v>
      </c>
      <c r="P159" s="11">
        <v>42</v>
      </c>
      <c r="Q159" s="10"/>
      <c r="R159" s="11"/>
      <c r="S159" s="15" t="s">
        <v>11</v>
      </c>
      <c r="T159" s="12" t="s">
        <v>103</v>
      </c>
      <c r="U159" s="7"/>
    </row>
    <row r="160" spans="1:21" ht="12" customHeight="1">
      <c r="A160" s="7" t="s">
        <v>68</v>
      </c>
      <c r="B160" s="4" t="s">
        <v>30</v>
      </c>
      <c r="C160" s="5" t="s">
        <v>31</v>
      </c>
      <c r="D160" s="6">
        <v>40256</v>
      </c>
      <c r="E160" s="13">
        <v>0.548611111111111</v>
      </c>
      <c r="H160" s="8">
        <v>7.91</v>
      </c>
      <c r="I160" s="8">
        <v>20.53</v>
      </c>
      <c r="J160" s="18">
        <v>17.231</v>
      </c>
      <c r="K160" s="9">
        <v>17231</v>
      </c>
      <c r="L160" s="11">
        <v>41</v>
      </c>
      <c r="M160" s="8">
        <v>7.53</v>
      </c>
      <c r="N160" s="49"/>
      <c r="O160" s="8">
        <v>9.82</v>
      </c>
      <c r="P160" s="11">
        <v>39</v>
      </c>
      <c r="Q160" s="10"/>
      <c r="R160" s="11"/>
      <c r="S160" s="15" t="s">
        <v>60</v>
      </c>
      <c r="U160" s="7"/>
    </row>
    <row r="161" spans="1:21" ht="12" customHeight="1">
      <c r="A161" s="7" t="s">
        <v>68</v>
      </c>
      <c r="B161" s="4" t="s">
        <v>30</v>
      </c>
      <c r="C161" s="5" t="s">
        <v>31</v>
      </c>
      <c r="D161" s="6">
        <v>40259</v>
      </c>
      <c r="E161" s="13">
        <v>0.43402777777777773</v>
      </c>
      <c r="H161" s="8">
        <v>8.17</v>
      </c>
      <c r="I161" s="8">
        <v>19.8</v>
      </c>
      <c r="J161" s="18">
        <v>17.275</v>
      </c>
      <c r="K161" s="9">
        <v>17275</v>
      </c>
      <c r="L161" s="11">
        <v>47.2</v>
      </c>
      <c r="M161" s="8">
        <v>7.5</v>
      </c>
      <c r="N161" s="49"/>
      <c r="O161" s="8">
        <v>10.2765</v>
      </c>
      <c r="P161" s="11">
        <v>42</v>
      </c>
      <c r="Q161" s="10"/>
      <c r="R161" s="11"/>
      <c r="S161" s="15" t="s">
        <v>11</v>
      </c>
      <c r="U161" s="7"/>
    </row>
    <row r="162" spans="1:21" ht="12" customHeight="1">
      <c r="A162" s="7" t="s">
        <v>68</v>
      </c>
      <c r="B162" s="4" t="s">
        <v>30</v>
      </c>
      <c r="C162" s="5" t="s">
        <v>31</v>
      </c>
      <c r="D162" s="6">
        <v>40263</v>
      </c>
      <c r="E162" s="13">
        <v>0.46875</v>
      </c>
      <c r="H162" s="8">
        <v>8.8</v>
      </c>
      <c r="I162" s="8">
        <v>21.9</v>
      </c>
      <c r="J162" s="18">
        <v>20.017</v>
      </c>
      <c r="K162" s="9">
        <v>20017</v>
      </c>
      <c r="L162" s="11">
        <v>138.5</v>
      </c>
      <c r="M162" s="8">
        <v>6.52</v>
      </c>
      <c r="N162" s="49"/>
      <c r="O162" s="8">
        <v>11.4725</v>
      </c>
      <c r="P162" s="11">
        <v>43</v>
      </c>
      <c r="Q162" s="10"/>
      <c r="R162" s="11"/>
      <c r="S162" s="15" t="s">
        <v>56</v>
      </c>
      <c r="U162" s="7"/>
    </row>
    <row r="163" spans="1:21" ht="12" customHeight="1">
      <c r="A163" s="7" t="s">
        <v>68</v>
      </c>
      <c r="B163" s="4" t="s">
        <v>30</v>
      </c>
      <c r="C163" s="5" t="s">
        <v>31</v>
      </c>
      <c r="D163" s="6">
        <v>40266</v>
      </c>
      <c r="E163" s="13">
        <v>0.4166666666666667</v>
      </c>
      <c r="H163" s="8">
        <v>7.8</v>
      </c>
      <c r="I163" s="8">
        <v>19.5</v>
      </c>
      <c r="J163" s="18">
        <v>17.66</v>
      </c>
      <c r="K163" s="9">
        <v>17660</v>
      </c>
      <c r="L163" s="11"/>
      <c r="M163" s="8">
        <v>6.07</v>
      </c>
      <c r="N163" s="49"/>
      <c r="O163" s="8">
        <v>12.86</v>
      </c>
      <c r="P163" s="11">
        <v>40</v>
      </c>
      <c r="Q163" s="10"/>
      <c r="R163" s="11"/>
      <c r="S163" s="15" t="s">
        <v>11</v>
      </c>
      <c r="U163" s="7"/>
    </row>
    <row r="164" spans="1:21" ht="12" customHeight="1">
      <c r="A164" s="7" t="s">
        <v>68</v>
      </c>
      <c r="B164" s="4" t="s">
        <v>30</v>
      </c>
      <c r="C164" s="5" t="s">
        <v>31</v>
      </c>
      <c r="D164" s="6">
        <v>40269</v>
      </c>
      <c r="E164" s="13">
        <v>0.4479166666666667</v>
      </c>
      <c r="H164" s="8">
        <v>8.26</v>
      </c>
      <c r="I164" s="8">
        <v>19.3</v>
      </c>
      <c r="J164" s="18">
        <v>17.823</v>
      </c>
      <c r="K164" s="9">
        <v>17823</v>
      </c>
      <c r="L164" s="11">
        <v>20.5</v>
      </c>
      <c r="M164" s="8">
        <v>6.3</v>
      </c>
      <c r="N164" s="49"/>
      <c r="O164" s="8">
        <v>10.7055</v>
      </c>
      <c r="P164" s="11">
        <v>40</v>
      </c>
      <c r="Q164" s="10"/>
      <c r="R164" s="11"/>
      <c r="S164" s="15" t="s">
        <v>11</v>
      </c>
      <c r="U164" s="7"/>
    </row>
    <row r="165" spans="1:21" ht="12" customHeight="1">
      <c r="A165" s="7" t="s">
        <v>68</v>
      </c>
      <c r="B165" s="4" t="s">
        <v>30</v>
      </c>
      <c r="C165" s="5" t="s">
        <v>31</v>
      </c>
      <c r="D165" s="6">
        <v>40274</v>
      </c>
      <c r="E165" s="13">
        <v>0.4201388888888889</v>
      </c>
      <c r="H165" s="8">
        <v>7.43</v>
      </c>
      <c r="I165" s="8">
        <v>19.5</v>
      </c>
      <c r="J165" s="18">
        <v>17.411</v>
      </c>
      <c r="K165" s="9">
        <v>17411</v>
      </c>
      <c r="L165" s="11">
        <v>58.7</v>
      </c>
      <c r="M165" s="8">
        <v>5.28</v>
      </c>
      <c r="N165" s="49"/>
      <c r="O165" s="8">
        <v>10.426</v>
      </c>
      <c r="P165" s="11">
        <v>35</v>
      </c>
      <c r="Q165" s="10"/>
      <c r="R165" s="11"/>
      <c r="S165" s="15" t="s">
        <v>11</v>
      </c>
      <c r="U165" s="7"/>
    </row>
    <row r="166" spans="1:20" ht="12" customHeight="1">
      <c r="A166" s="7" t="s">
        <v>104</v>
      </c>
      <c r="B166" s="4" t="s">
        <v>30</v>
      </c>
      <c r="C166" s="5" t="s">
        <v>31</v>
      </c>
      <c r="D166" s="6">
        <v>39941</v>
      </c>
      <c r="E166" s="13">
        <v>0.6486111111111111</v>
      </c>
      <c r="F166" s="7">
        <v>299316</v>
      </c>
      <c r="G166" s="7">
        <v>6073760</v>
      </c>
      <c r="H166" s="8"/>
      <c r="I166" s="8">
        <v>18.39</v>
      </c>
      <c r="J166" s="8">
        <v>28.96</v>
      </c>
      <c r="K166" s="9">
        <f aca="true" t="shared" si="3" ref="K166:K178">J166*1000</f>
        <v>28960</v>
      </c>
      <c r="L166" s="18" t="s">
        <v>105</v>
      </c>
      <c r="M166" s="8">
        <v>7.03</v>
      </c>
      <c r="N166" s="49"/>
      <c r="O166" s="8">
        <v>21.55</v>
      </c>
      <c r="P166" s="8"/>
      <c r="Q166" s="11">
        <v>270</v>
      </c>
      <c r="R166" s="11"/>
      <c r="S166" s="15" t="s">
        <v>40</v>
      </c>
      <c r="T166" s="12" t="s">
        <v>106</v>
      </c>
    </row>
    <row r="167" spans="1:20" ht="12" customHeight="1">
      <c r="A167" s="7" t="s">
        <v>104</v>
      </c>
      <c r="B167" s="4" t="s">
        <v>30</v>
      </c>
      <c r="C167" s="5" t="s">
        <v>31</v>
      </c>
      <c r="D167" s="6">
        <v>39948</v>
      </c>
      <c r="E167" s="13">
        <v>0.4479166666666667</v>
      </c>
      <c r="F167" s="7">
        <v>299331</v>
      </c>
      <c r="G167" s="7">
        <v>6073729</v>
      </c>
      <c r="H167" s="8">
        <v>3.94</v>
      </c>
      <c r="I167" s="8">
        <v>16.04</v>
      </c>
      <c r="J167" s="8">
        <v>36.197</v>
      </c>
      <c r="K167" s="9">
        <f t="shared" si="3"/>
        <v>36197</v>
      </c>
      <c r="L167" s="14" t="s">
        <v>107</v>
      </c>
      <c r="M167" s="8">
        <v>4.37</v>
      </c>
      <c r="N167" s="49"/>
      <c r="O167" s="8">
        <v>28.39</v>
      </c>
      <c r="P167" s="7"/>
      <c r="Q167" s="7">
        <v>660</v>
      </c>
      <c r="R167" s="11"/>
      <c r="S167" s="15" t="s">
        <v>40</v>
      </c>
      <c r="T167" s="12" t="s">
        <v>108</v>
      </c>
    </row>
    <row r="168" spans="1:19" ht="12" customHeight="1">
      <c r="A168" s="7" t="s">
        <v>104</v>
      </c>
      <c r="B168" s="4" t="s">
        <v>30</v>
      </c>
      <c r="C168" s="5" t="s">
        <v>31</v>
      </c>
      <c r="D168" s="6">
        <v>39951</v>
      </c>
      <c r="E168" s="13">
        <v>0.6597222222222222</v>
      </c>
      <c r="F168" s="7"/>
      <c r="G168" s="7"/>
      <c r="H168" s="8">
        <v>3.09</v>
      </c>
      <c r="I168" s="8">
        <v>16.5</v>
      </c>
      <c r="J168" s="18">
        <v>36.4</v>
      </c>
      <c r="K168" s="9">
        <f t="shared" si="3"/>
        <v>36400</v>
      </c>
      <c r="L168" s="16" t="s">
        <v>109</v>
      </c>
      <c r="M168" s="8">
        <v>4.2</v>
      </c>
      <c r="N168" s="49"/>
      <c r="O168" s="8">
        <v>23.1</v>
      </c>
      <c r="P168" s="11"/>
      <c r="Q168" s="11">
        <v>720</v>
      </c>
      <c r="R168" s="11"/>
      <c r="S168" s="3" t="s">
        <v>35</v>
      </c>
    </row>
    <row r="169" spans="1:20" ht="12" customHeight="1">
      <c r="A169" s="7" t="s">
        <v>104</v>
      </c>
      <c r="B169" s="4" t="s">
        <v>30</v>
      </c>
      <c r="C169" s="5" t="s">
        <v>31</v>
      </c>
      <c r="D169" s="6">
        <v>39953</v>
      </c>
      <c r="E169" s="13">
        <v>0.5729166666666666</v>
      </c>
      <c r="F169" s="7"/>
      <c r="G169" s="7"/>
      <c r="H169" s="8">
        <v>3.14</v>
      </c>
      <c r="I169" s="8">
        <v>19</v>
      </c>
      <c r="J169" s="18">
        <v>35.7</v>
      </c>
      <c r="K169" s="9">
        <f t="shared" si="3"/>
        <v>35700</v>
      </c>
      <c r="L169" s="16" t="s">
        <v>110</v>
      </c>
      <c r="M169" s="8">
        <v>5.2</v>
      </c>
      <c r="N169" s="49"/>
      <c r="O169" s="8">
        <v>23.3</v>
      </c>
      <c r="P169" s="11"/>
      <c r="Q169" s="11">
        <v>610</v>
      </c>
      <c r="R169" s="11"/>
      <c r="S169" s="17" t="s">
        <v>35</v>
      </c>
      <c r="T169" s="29" t="s">
        <v>111</v>
      </c>
    </row>
    <row r="170" spans="1:20" ht="12" customHeight="1">
      <c r="A170" s="7" t="s">
        <v>112</v>
      </c>
      <c r="B170" s="4" t="s">
        <v>30</v>
      </c>
      <c r="C170" s="5" t="s">
        <v>31</v>
      </c>
      <c r="D170" s="6">
        <v>38908</v>
      </c>
      <c r="E170" s="30">
        <v>0.46875</v>
      </c>
      <c r="F170" s="31"/>
      <c r="G170" s="31"/>
      <c r="H170" s="31">
        <v>6.49</v>
      </c>
      <c r="I170" s="32">
        <v>12.6</v>
      </c>
      <c r="J170" s="32">
        <v>5.95</v>
      </c>
      <c r="K170" s="9">
        <f t="shared" si="3"/>
        <v>5950</v>
      </c>
      <c r="L170" s="31">
        <v>78</v>
      </c>
      <c r="M170" s="31"/>
      <c r="N170" s="49"/>
      <c r="O170" s="32">
        <v>2.76</v>
      </c>
      <c r="P170" s="31">
        <v>50</v>
      </c>
      <c r="Q170" s="31">
        <v>9</v>
      </c>
      <c r="R170" s="33"/>
      <c r="S170" s="31" t="s">
        <v>40</v>
      </c>
      <c r="T170" s="26" t="s">
        <v>113</v>
      </c>
    </row>
    <row r="171" spans="1:20" ht="12" customHeight="1">
      <c r="A171" s="7" t="s">
        <v>112</v>
      </c>
      <c r="B171" s="4" t="s">
        <v>30</v>
      </c>
      <c r="C171" s="5" t="s">
        <v>31</v>
      </c>
      <c r="D171" s="34">
        <v>39979</v>
      </c>
      <c r="E171" s="30">
        <v>0.548611111111111</v>
      </c>
      <c r="F171" s="31">
        <v>298968</v>
      </c>
      <c r="G171" s="31">
        <v>6073854</v>
      </c>
      <c r="H171" s="31">
        <v>3.14</v>
      </c>
      <c r="I171" s="32">
        <v>19.4</v>
      </c>
      <c r="J171" s="32">
        <v>15.02</v>
      </c>
      <c r="K171" s="9">
        <f t="shared" si="3"/>
        <v>15020</v>
      </c>
      <c r="L171" s="31">
        <v>500</v>
      </c>
      <c r="M171" s="31">
        <v>8.23</v>
      </c>
      <c r="N171" s="49" t="s">
        <v>38</v>
      </c>
      <c r="O171" s="32">
        <v>9.43</v>
      </c>
      <c r="P171" s="31" t="s">
        <v>38</v>
      </c>
      <c r="Q171" s="31">
        <v>435</v>
      </c>
      <c r="R171" s="33"/>
      <c r="S171" s="31" t="s">
        <v>40</v>
      </c>
      <c r="T171" s="26" t="s">
        <v>114</v>
      </c>
    </row>
    <row r="172" spans="1:20" ht="12" customHeight="1">
      <c r="A172" s="7" t="s">
        <v>112</v>
      </c>
      <c r="B172" s="4" t="s">
        <v>30</v>
      </c>
      <c r="C172" s="5" t="s">
        <v>31</v>
      </c>
      <c r="D172" s="34">
        <v>39983</v>
      </c>
      <c r="E172" s="30">
        <v>0.5513888888888888</v>
      </c>
      <c r="F172" s="31"/>
      <c r="G172" s="31"/>
      <c r="H172" s="31">
        <v>5.56</v>
      </c>
      <c r="I172" s="32">
        <v>16.7</v>
      </c>
      <c r="J172" s="32">
        <v>20.19</v>
      </c>
      <c r="K172" s="9">
        <f t="shared" si="3"/>
        <v>20190</v>
      </c>
      <c r="L172" s="31">
        <v>125</v>
      </c>
      <c r="M172" s="31">
        <v>8.81</v>
      </c>
      <c r="N172" s="49" t="s">
        <v>38</v>
      </c>
      <c r="O172" s="32">
        <v>11.7</v>
      </c>
      <c r="P172" s="31">
        <v>28</v>
      </c>
      <c r="Q172" s="31">
        <v>32</v>
      </c>
      <c r="R172" s="33"/>
      <c r="S172" s="31" t="s">
        <v>40</v>
      </c>
      <c r="T172" s="26" t="s">
        <v>115</v>
      </c>
    </row>
    <row r="173" spans="1:20" ht="12" customHeight="1">
      <c r="A173" s="7" t="s">
        <v>112</v>
      </c>
      <c r="B173" s="4" t="s">
        <v>30</v>
      </c>
      <c r="C173" s="5" t="s">
        <v>31</v>
      </c>
      <c r="D173" s="34">
        <v>39986</v>
      </c>
      <c r="E173" s="30">
        <v>0.5381944444444444</v>
      </c>
      <c r="F173" s="31"/>
      <c r="G173" s="31"/>
      <c r="H173" s="31">
        <v>3.66</v>
      </c>
      <c r="I173" s="32">
        <v>17.9</v>
      </c>
      <c r="J173" s="32">
        <v>17</v>
      </c>
      <c r="K173" s="9">
        <f t="shared" si="3"/>
        <v>17000</v>
      </c>
      <c r="L173" s="31">
        <v>399</v>
      </c>
      <c r="M173" s="31" t="s">
        <v>38</v>
      </c>
      <c r="N173" s="49" t="s">
        <v>38</v>
      </c>
      <c r="O173" s="32">
        <v>12.12</v>
      </c>
      <c r="P173" s="31" t="s">
        <v>38</v>
      </c>
      <c r="Q173" s="31">
        <v>315</v>
      </c>
      <c r="R173" s="33"/>
      <c r="S173" s="31" t="s">
        <v>40</v>
      </c>
      <c r="T173" s="26" t="s">
        <v>116</v>
      </c>
    </row>
    <row r="174" spans="1:20" ht="12" customHeight="1">
      <c r="A174" s="7" t="s">
        <v>112</v>
      </c>
      <c r="B174" s="4" t="s">
        <v>30</v>
      </c>
      <c r="C174" s="5" t="s">
        <v>31</v>
      </c>
      <c r="D174" s="34">
        <v>39990</v>
      </c>
      <c r="E174" s="30">
        <v>0.5208333333333334</v>
      </c>
      <c r="F174" s="31"/>
      <c r="G174" s="31"/>
      <c r="H174" s="31">
        <v>6.33</v>
      </c>
      <c r="I174" s="32">
        <v>14.8</v>
      </c>
      <c r="J174" s="32">
        <v>16.21</v>
      </c>
      <c r="K174" s="9">
        <f t="shared" si="3"/>
        <v>16210</v>
      </c>
      <c r="L174" s="31">
        <v>140</v>
      </c>
      <c r="M174" s="31"/>
      <c r="N174" s="49"/>
      <c r="O174" s="32">
        <v>9.07</v>
      </c>
      <c r="P174" s="31">
        <v>37</v>
      </c>
      <c r="Q174" s="31">
        <v>12</v>
      </c>
      <c r="R174" s="33"/>
      <c r="S174" s="31" t="s">
        <v>40</v>
      </c>
      <c r="T174" s="26" t="s">
        <v>117</v>
      </c>
    </row>
    <row r="175" spans="1:20" ht="12" customHeight="1">
      <c r="A175" s="7" t="s">
        <v>112</v>
      </c>
      <c r="B175" s="4" t="s">
        <v>30</v>
      </c>
      <c r="C175" s="5" t="s">
        <v>31</v>
      </c>
      <c r="D175" s="34">
        <v>39993</v>
      </c>
      <c r="E175" s="30">
        <v>0.46527777777777773</v>
      </c>
      <c r="F175" s="31"/>
      <c r="G175" s="31"/>
      <c r="H175" s="31">
        <v>5.9</v>
      </c>
      <c r="I175" s="32">
        <v>18.6</v>
      </c>
      <c r="J175" s="32">
        <v>9.9</v>
      </c>
      <c r="K175" s="9">
        <f t="shared" si="3"/>
        <v>9900</v>
      </c>
      <c r="L175" s="31">
        <v>117</v>
      </c>
      <c r="M175" s="31"/>
      <c r="N175" s="49"/>
      <c r="O175" s="32">
        <v>5.39</v>
      </c>
      <c r="P175" s="31">
        <v>22</v>
      </c>
      <c r="Q175" s="31">
        <v>29</v>
      </c>
      <c r="R175" s="33"/>
      <c r="S175" s="31" t="s">
        <v>40</v>
      </c>
      <c r="T175" s="26" t="s">
        <v>118</v>
      </c>
    </row>
    <row r="176" spans="1:20" ht="12" customHeight="1">
      <c r="A176" s="7" t="s">
        <v>112</v>
      </c>
      <c r="B176" s="4" t="s">
        <v>30</v>
      </c>
      <c r="C176" s="5" t="s">
        <v>31</v>
      </c>
      <c r="D176" s="6">
        <v>39997</v>
      </c>
      <c r="E176" s="30">
        <v>0.576388888888889</v>
      </c>
      <c r="F176" s="31"/>
      <c r="G176" s="31"/>
      <c r="H176" s="31">
        <v>6.62</v>
      </c>
      <c r="I176" s="32">
        <v>16.9</v>
      </c>
      <c r="J176" s="32">
        <v>4.57</v>
      </c>
      <c r="K176" s="9">
        <f t="shared" si="3"/>
        <v>4570</v>
      </c>
      <c r="L176" s="31">
        <v>76</v>
      </c>
      <c r="M176" s="31"/>
      <c r="N176" s="49"/>
      <c r="O176" s="32">
        <v>2.61</v>
      </c>
      <c r="P176" s="31">
        <v>54</v>
      </c>
      <c r="Q176" s="31">
        <v>8</v>
      </c>
      <c r="R176" s="33"/>
      <c r="S176" s="31" t="s">
        <v>40</v>
      </c>
      <c r="T176" s="26" t="s">
        <v>119</v>
      </c>
    </row>
    <row r="177" spans="1:20" ht="12" customHeight="1">
      <c r="A177" s="7" t="s">
        <v>112</v>
      </c>
      <c r="B177" s="4" t="s">
        <v>30</v>
      </c>
      <c r="C177" s="5" t="s">
        <v>31</v>
      </c>
      <c r="D177" s="6">
        <v>40000</v>
      </c>
      <c r="E177" s="30">
        <v>0.5555555555555556</v>
      </c>
      <c r="F177" s="31"/>
      <c r="G177" s="31"/>
      <c r="H177" s="31">
        <v>7.13</v>
      </c>
      <c r="I177" s="32">
        <v>15.7</v>
      </c>
      <c r="J177" s="32">
        <v>4.43</v>
      </c>
      <c r="K177" s="9">
        <f t="shared" si="3"/>
        <v>4430</v>
      </c>
      <c r="L177" s="31">
        <v>166</v>
      </c>
      <c r="M177" s="31"/>
      <c r="N177" s="49"/>
      <c r="O177" s="32">
        <v>2.44</v>
      </c>
      <c r="P177" s="31">
        <v>47</v>
      </c>
      <c r="Q177" s="31">
        <v>8</v>
      </c>
      <c r="R177" s="33"/>
      <c r="S177" s="31" t="s">
        <v>40</v>
      </c>
      <c r="T177" s="26" t="s">
        <v>82</v>
      </c>
    </row>
    <row r="178" spans="1:20" ht="12" customHeight="1">
      <c r="A178" s="7" t="s">
        <v>112</v>
      </c>
      <c r="B178" s="4" t="s">
        <v>30</v>
      </c>
      <c r="C178" s="5" t="s">
        <v>31</v>
      </c>
      <c r="D178" s="6">
        <v>40007</v>
      </c>
      <c r="E178" s="30">
        <v>0.5729166666666666</v>
      </c>
      <c r="F178" s="31"/>
      <c r="G178" s="31"/>
      <c r="H178" s="31">
        <v>7.32</v>
      </c>
      <c r="I178" s="32">
        <v>16.6</v>
      </c>
      <c r="J178" s="32">
        <v>1.35</v>
      </c>
      <c r="K178" s="9">
        <f t="shared" si="3"/>
        <v>1350</v>
      </c>
      <c r="L178" s="31">
        <v>185</v>
      </c>
      <c r="M178" s="31"/>
      <c r="N178" s="49"/>
      <c r="O178" s="32">
        <v>0.659</v>
      </c>
      <c r="P178" s="31">
        <v>82</v>
      </c>
      <c r="Q178" s="31">
        <v>10</v>
      </c>
      <c r="R178" s="33"/>
      <c r="S178" s="31" t="s">
        <v>40</v>
      </c>
      <c r="T178" s="26" t="s">
        <v>120</v>
      </c>
    </row>
    <row r="179" spans="1:20" ht="12" customHeight="1">
      <c r="A179" s="31" t="s">
        <v>112</v>
      </c>
      <c r="B179" s="31" t="s">
        <v>30</v>
      </c>
      <c r="C179" s="35" t="s">
        <v>31</v>
      </c>
      <c r="D179" s="34">
        <v>40014</v>
      </c>
      <c r="E179" s="30">
        <v>0.6041666666666666</v>
      </c>
      <c r="F179" s="31"/>
      <c r="G179" s="31"/>
      <c r="H179" s="31"/>
      <c r="I179" s="32"/>
      <c r="J179" s="31"/>
      <c r="L179" s="31"/>
      <c r="M179" s="31"/>
      <c r="N179" s="49"/>
      <c r="O179" s="31"/>
      <c r="P179" s="31"/>
      <c r="Q179" s="31"/>
      <c r="R179" s="33"/>
      <c r="S179" s="31" t="s">
        <v>40</v>
      </c>
      <c r="T179" s="26" t="s">
        <v>121</v>
      </c>
    </row>
    <row r="180" spans="1:20" ht="12" customHeight="1">
      <c r="A180" s="31" t="s">
        <v>112</v>
      </c>
      <c r="B180" s="31" t="s">
        <v>30</v>
      </c>
      <c r="C180" s="35" t="s">
        <v>31</v>
      </c>
      <c r="D180" s="34">
        <v>40018</v>
      </c>
      <c r="E180" s="30">
        <v>0.576388888888889</v>
      </c>
      <c r="F180" s="31"/>
      <c r="G180" s="31"/>
      <c r="H180" s="31"/>
      <c r="I180" s="32"/>
      <c r="J180" s="31"/>
      <c r="L180" s="31"/>
      <c r="M180" s="31"/>
      <c r="N180" s="49"/>
      <c r="O180" s="31"/>
      <c r="P180" s="31"/>
      <c r="Q180" s="31"/>
      <c r="R180" s="33"/>
      <c r="S180" s="31" t="s">
        <v>40</v>
      </c>
      <c r="T180" s="26" t="s">
        <v>121</v>
      </c>
    </row>
    <row r="181" spans="1:20" ht="12" customHeight="1">
      <c r="A181" s="31" t="s">
        <v>112</v>
      </c>
      <c r="B181" s="31" t="s">
        <v>30</v>
      </c>
      <c r="C181" s="35" t="s">
        <v>31</v>
      </c>
      <c r="D181" s="34">
        <v>40021</v>
      </c>
      <c r="E181" s="30">
        <v>0.5972222222222222</v>
      </c>
      <c r="F181" s="31"/>
      <c r="G181" s="31"/>
      <c r="H181" s="31">
        <v>8.01</v>
      </c>
      <c r="I181" s="32">
        <v>17.2</v>
      </c>
      <c r="J181" s="31">
        <v>2.33</v>
      </c>
      <c r="K181" s="9">
        <f aca="true" t="shared" si="4" ref="K181:K230">J181*1000</f>
        <v>2330</v>
      </c>
      <c r="L181" s="31">
        <v>156</v>
      </c>
      <c r="M181" s="31"/>
      <c r="N181" s="49"/>
      <c r="O181" s="31">
        <v>1.15</v>
      </c>
      <c r="P181" s="31">
        <v>68</v>
      </c>
      <c r="Q181" s="31">
        <v>4</v>
      </c>
      <c r="R181" s="33"/>
      <c r="S181" s="31" t="s">
        <v>40</v>
      </c>
      <c r="T181" s="26" t="s">
        <v>122</v>
      </c>
    </row>
    <row r="182" spans="1:20" ht="12" customHeight="1">
      <c r="A182" s="7" t="s">
        <v>123</v>
      </c>
      <c r="B182" s="4" t="s">
        <v>30</v>
      </c>
      <c r="C182" s="5" t="s">
        <v>31</v>
      </c>
      <c r="D182" s="34">
        <v>39979</v>
      </c>
      <c r="E182" s="30">
        <v>0.5902777777777778</v>
      </c>
      <c r="F182" s="31">
        <v>300698</v>
      </c>
      <c r="G182" s="31">
        <v>6072819</v>
      </c>
      <c r="H182" s="31">
        <v>3.76</v>
      </c>
      <c r="I182" s="32">
        <v>19.3</v>
      </c>
      <c r="J182" s="32">
        <v>29.7</v>
      </c>
      <c r="K182" s="9">
        <f t="shared" si="4"/>
        <v>29700</v>
      </c>
      <c r="L182" s="31">
        <v>416</v>
      </c>
      <c r="M182" s="31">
        <v>7.34</v>
      </c>
      <c r="N182" s="49" t="s">
        <v>38</v>
      </c>
      <c r="O182" s="32">
        <v>19.2</v>
      </c>
      <c r="P182" s="31" t="s">
        <v>38</v>
      </c>
      <c r="Q182" s="31">
        <v>235</v>
      </c>
      <c r="R182" s="33"/>
      <c r="S182" s="31" t="s">
        <v>40</v>
      </c>
      <c r="T182" s="26" t="s">
        <v>124</v>
      </c>
    </row>
    <row r="183" spans="1:20" ht="12" customHeight="1">
      <c r="A183" s="7" t="s">
        <v>123</v>
      </c>
      <c r="B183" s="4" t="s">
        <v>30</v>
      </c>
      <c r="C183" s="5" t="s">
        <v>31</v>
      </c>
      <c r="D183" s="34">
        <v>39983</v>
      </c>
      <c r="E183" s="30">
        <v>0.5034722222222222</v>
      </c>
      <c r="F183" s="31"/>
      <c r="G183" s="31"/>
      <c r="H183" s="31">
        <v>6.87</v>
      </c>
      <c r="I183" s="32">
        <v>15.8</v>
      </c>
      <c r="J183" s="32">
        <v>30.4</v>
      </c>
      <c r="K183" s="9">
        <f t="shared" si="4"/>
        <v>30400</v>
      </c>
      <c r="L183" s="31">
        <v>47</v>
      </c>
      <c r="M183" s="31">
        <v>9.04</v>
      </c>
      <c r="N183" s="49" t="s">
        <v>38</v>
      </c>
      <c r="O183" s="32">
        <v>18.1</v>
      </c>
      <c r="P183" s="31">
        <v>72</v>
      </c>
      <c r="Q183" s="31">
        <v>18</v>
      </c>
      <c r="R183" s="33"/>
      <c r="S183" s="31" t="s">
        <v>40</v>
      </c>
      <c r="T183" s="26" t="s">
        <v>125</v>
      </c>
    </row>
    <row r="184" spans="1:20" ht="12" customHeight="1">
      <c r="A184" s="7" t="s">
        <v>123</v>
      </c>
      <c r="B184" s="4" t="s">
        <v>30</v>
      </c>
      <c r="C184" s="5" t="s">
        <v>31</v>
      </c>
      <c r="D184" s="34">
        <v>39986</v>
      </c>
      <c r="E184" s="30">
        <v>0.5625</v>
      </c>
      <c r="F184" s="31"/>
      <c r="G184" s="31"/>
      <c r="H184" s="31">
        <v>5.07</v>
      </c>
      <c r="I184" s="32">
        <v>18.6</v>
      </c>
      <c r="J184" s="32">
        <v>18.94</v>
      </c>
      <c r="K184" s="9">
        <f t="shared" si="4"/>
        <v>18940</v>
      </c>
      <c r="L184" s="31">
        <v>225</v>
      </c>
      <c r="M184" s="31" t="s">
        <v>38</v>
      </c>
      <c r="N184" s="49" t="s">
        <v>38</v>
      </c>
      <c r="O184" s="32">
        <v>13.56</v>
      </c>
      <c r="P184" s="31">
        <v>16</v>
      </c>
      <c r="Q184" s="31">
        <v>52</v>
      </c>
      <c r="R184" s="33"/>
      <c r="S184" s="31" t="s">
        <v>40</v>
      </c>
      <c r="T184" s="26" t="s">
        <v>126</v>
      </c>
    </row>
    <row r="185" spans="1:20" ht="12" customHeight="1">
      <c r="A185" s="7" t="s">
        <v>123</v>
      </c>
      <c r="B185" s="4" t="s">
        <v>30</v>
      </c>
      <c r="C185" s="5" t="s">
        <v>31</v>
      </c>
      <c r="D185" s="34">
        <v>39990</v>
      </c>
      <c r="E185" s="30">
        <v>0.545138888888889</v>
      </c>
      <c r="F185" s="31"/>
      <c r="G185" s="31"/>
      <c r="H185" s="31">
        <v>7.38</v>
      </c>
      <c r="I185" s="32">
        <v>15</v>
      </c>
      <c r="J185" s="32">
        <v>26.7</v>
      </c>
      <c r="K185" s="9">
        <f t="shared" si="4"/>
        <v>26700</v>
      </c>
      <c r="L185" s="31">
        <v>114</v>
      </c>
      <c r="M185" s="31"/>
      <c r="N185" s="49"/>
      <c r="O185" s="32">
        <v>15.3</v>
      </c>
      <c r="P185" s="31">
        <v>89</v>
      </c>
      <c r="Q185" s="31">
        <v>12</v>
      </c>
      <c r="R185" s="33"/>
      <c r="S185" s="31" t="s">
        <v>40</v>
      </c>
      <c r="T185" s="26" t="s">
        <v>127</v>
      </c>
    </row>
    <row r="186" spans="1:20" ht="12" customHeight="1">
      <c r="A186" s="7" t="s">
        <v>123</v>
      </c>
      <c r="B186" s="4" t="s">
        <v>30</v>
      </c>
      <c r="C186" s="5" t="s">
        <v>31</v>
      </c>
      <c r="D186" s="34">
        <v>39993</v>
      </c>
      <c r="E186" s="30">
        <v>0.4930555555555556</v>
      </c>
      <c r="F186" s="31"/>
      <c r="G186" s="31"/>
      <c r="H186" s="31">
        <v>5.75</v>
      </c>
      <c r="I186" s="32">
        <v>19.4</v>
      </c>
      <c r="J186" s="32">
        <v>24.77</v>
      </c>
      <c r="K186" s="9">
        <f t="shared" si="4"/>
        <v>24770</v>
      </c>
      <c r="L186" s="31">
        <v>107</v>
      </c>
      <c r="M186" s="31"/>
      <c r="N186" s="49"/>
      <c r="O186" s="32">
        <v>13.92</v>
      </c>
      <c r="P186" s="31">
        <v>24</v>
      </c>
      <c r="Q186" s="31">
        <v>53</v>
      </c>
      <c r="R186" s="33"/>
      <c r="S186" s="31" t="s">
        <v>40</v>
      </c>
      <c r="T186" s="26"/>
    </row>
    <row r="187" spans="1:20" ht="12" customHeight="1">
      <c r="A187" s="7" t="s">
        <v>123</v>
      </c>
      <c r="B187" s="4" t="s">
        <v>30</v>
      </c>
      <c r="C187" s="5" t="s">
        <v>31</v>
      </c>
      <c r="D187" s="6">
        <v>39997</v>
      </c>
      <c r="E187" s="30">
        <v>0.6041666666666666</v>
      </c>
      <c r="F187" s="31"/>
      <c r="G187" s="31"/>
      <c r="H187" s="31">
        <v>4.67</v>
      </c>
      <c r="I187" s="32">
        <v>16.9</v>
      </c>
      <c r="J187" s="32">
        <v>9.16</v>
      </c>
      <c r="K187" s="9">
        <f t="shared" si="4"/>
        <v>9160</v>
      </c>
      <c r="L187" s="31">
        <v>259</v>
      </c>
      <c r="M187" s="31"/>
      <c r="N187" s="49"/>
      <c r="O187" s="32">
        <v>5.35</v>
      </c>
      <c r="P187" s="31">
        <v>13</v>
      </c>
      <c r="Q187" s="31">
        <v>33</v>
      </c>
      <c r="R187" s="33"/>
      <c r="S187" s="31" t="s">
        <v>40</v>
      </c>
      <c r="T187" s="26" t="s">
        <v>128</v>
      </c>
    </row>
    <row r="188" spans="1:20" ht="12" customHeight="1">
      <c r="A188" s="7" t="s">
        <v>123</v>
      </c>
      <c r="B188" s="4" t="s">
        <v>30</v>
      </c>
      <c r="C188" s="5" t="s">
        <v>31</v>
      </c>
      <c r="D188" s="6">
        <v>40000</v>
      </c>
      <c r="E188" s="30">
        <v>0.5833333333333334</v>
      </c>
      <c r="F188" s="31"/>
      <c r="G188" s="31"/>
      <c r="H188" s="31">
        <v>6.94</v>
      </c>
      <c r="I188" s="32">
        <v>15.3</v>
      </c>
      <c r="J188" s="32">
        <v>14.81</v>
      </c>
      <c r="K188" s="9">
        <f t="shared" si="4"/>
        <v>14810</v>
      </c>
      <c r="L188" s="31">
        <v>155</v>
      </c>
      <c r="M188" s="31"/>
      <c r="N188" s="49"/>
      <c r="O188" s="32">
        <v>9.37</v>
      </c>
      <c r="P188" s="31">
        <v>48</v>
      </c>
      <c r="Q188" s="31">
        <v>9</v>
      </c>
      <c r="R188" s="33"/>
      <c r="S188" s="31" t="s">
        <v>40</v>
      </c>
      <c r="T188" s="26" t="s">
        <v>129</v>
      </c>
    </row>
    <row r="189" spans="1:20" ht="12" customHeight="1">
      <c r="A189" s="7" t="s">
        <v>123</v>
      </c>
      <c r="B189" s="4" t="s">
        <v>30</v>
      </c>
      <c r="C189" s="5" t="s">
        <v>31</v>
      </c>
      <c r="D189" s="6">
        <v>40004</v>
      </c>
      <c r="E189" s="30">
        <v>0.44097222222222227</v>
      </c>
      <c r="F189" s="31"/>
      <c r="G189" s="31"/>
      <c r="H189" s="31">
        <v>5.77</v>
      </c>
      <c r="I189" s="32">
        <v>12.2</v>
      </c>
      <c r="J189" s="32">
        <v>12.49</v>
      </c>
      <c r="K189" s="9">
        <f t="shared" si="4"/>
        <v>12490</v>
      </c>
      <c r="L189" s="31">
        <v>141</v>
      </c>
      <c r="M189" s="31"/>
      <c r="N189" s="49"/>
      <c r="O189" s="32">
        <v>5.98</v>
      </c>
      <c r="P189" s="31">
        <v>17</v>
      </c>
      <c r="Q189" s="31">
        <v>8</v>
      </c>
      <c r="R189" s="33"/>
      <c r="S189" s="31" t="s">
        <v>40</v>
      </c>
      <c r="T189" s="26" t="s">
        <v>130</v>
      </c>
    </row>
    <row r="190" spans="1:20" ht="12" customHeight="1">
      <c r="A190" s="7" t="s">
        <v>123</v>
      </c>
      <c r="B190" s="4" t="s">
        <v>30</v>
      </c>
      <c r="C190" s="5" t="s">
        <v>31</v>
      </c>
      <c r="D190" s="6">
        <v>40007</v>
      </c>
      <c r="E190" s="30">
        <v>0.6006944444444444</v>
      </c>
      <c r="F190" s="31"/>
      <c r="G190" s="31"/>
      <c r="H190" s="31">
        <v>4.66</v>
      </c>
      <c r="I190" s="32">
        <v>15.7</v>
      </c>
      <c r="J190" s="32">
        <v>15.25</v>
      </c>
      <c r="K190" s="9">
        <f t="shared" si="4"/>
        <v>15250</v>
      </c>
      <c r="L190" s="31">
        <v>289</v>
      </c>
      <c r="M190" s="31"/>
      <c r="N190" s="49"/>
      <c r="O190" s="32">
        <v>8.33</v>
      </c>
      <c r="P190" s="31">
        <v>13</v>
      </c>
      <c r="Q190" s="31">
        <v>47</v>
      </c>
      <c r="R190" s="33"/>
      <c r="S190" s="31" t="s">
        <v>40</v>
      </c>
      <c r="T190" s="26" t="s">
        <v>131</v>
      </c>
    </row>
    <row r="191" spans="1:20" ht="12" customHeight="1">
      <c r="A191" s="31" t="s">
        <v>123</v>
      </c>
      <c r="B191" s="31" t="s">
        <v>30</v>
      </c>
      <c r="C191" s="35" t="s">
        <v>31</v>
      </c>
      <c r="D191" s="34">
        <v>40014</v>
      </c>
      <c r="E191" s="30">
        <v>0.625</v>
      </c>
      <c r="F191" s="31"/>
      <c r="G191" s="31"/>
      <c r="H191" s="31">
        <v>7.19</v>
      </c>
      <c r="I191" s="32">
        <v>18</v>
      </c>
      <c r="J191" s="31">
        <v>4.75</v>
      </c>
      <c r="K191" s="9">
        <f t="shared" si="4"/>
        <v>4750</v>
      </c>
      <c r="L191" s="31">
        <v>169</v>
      </c>
      <c r="M191" s="31"/>
      <c r="N191" s="49"/>
      <c r="O191" s="31">
        <v>2.48</v>
      </c>
      <c r="P191" s="31">
        <v>42</v>
      </c>
      <c r="Q191" s="31">
        <v>8</v>
      </c>
      <c r="R191" s="33"/>
      <c r="S191" s="31" t="s">
        <v>40</v>
      </c>
      <c r="T191" s="26" t="s">
        <v>132</v>
      </c>
    </row>
    <row r="192" spans="1:20" ht="12" customHeight="1">
      <c r="A192" s="31" t="s">
        <v>123</v>
      </c>
      <c r="B192" s="31" t="s">
        <v>30</v>
      </c>
      <c r="C192" s="35" t="s">
        <v>31</v>
      </c>
      <c r="D192" s="34">
        <v>40018</v>
      </c>
      <c r="E192" s="30">
        <v>0.5868055555555556</v>
      </c>
      <c r="F192" s="31"/>
      <c r="G192" s="31"/>
      <c r="H192" s="31">
        <v>7.57</v>
      </c>
      <c r="I192" s="32">
        <v>14.9</v>
      </c>
      <c r="J192" s="31">
        <v>4.68</v>
      </c>
      <c r="K192" s="9">
        <f t="shared" si="4"/>
        <v>4680</v>
      </c>
      <c r="L192" s="31">
        <v>217</v>
      </c>
      <c r="M192" s="31"/>
      <c r="N192" s="49"/>
      <c r="O192" s="31">
        <v>2.44</v>
      </c>
      <c r="P192" s="31">
        <v>26</v>
      </c>
      <c r="Q192" s="31">
        <v>7</v>
      </c>
      <c r="R192" s="33"/>
      <c r="S192" s="31" t="s">
        <v>40</v>
      </c>
      <c r="T192" s="26" t="s">
        <v>133</v>
      </c>
    </row>
    <row r="193" spans="1:20" ht="12" customHeight="1">
      <c r="A193" s="31" t="s">
        <v>123</v>
      </c>
      <c r="B193" s="31" t="s">
        <v>30</v>
      </c>
      <c r="C193" s="35" t="s">
        <v>31</v>
      </c>
      <c r="D193" s="34">
        <v>40021</v>
      </c>
      <c r="E193" s="30">
        <v>0.611111111111111</v>
      </c>
      <c r="F193" s="31"/>
      <c r="G193" s="31"/>
      <c r="H193" s="31">
        <v>7.86</v>
      </c>
      <c r="I193" s="32">
        <v>16.8</v>
      </c>
      <c r="J193" s="31">
        <v>4.34</v>
      </c>
      <c r="K193" s="9">
        <f t="shared" si="4"/>
        <v>4340</v>
      </c>
      <c r="L193" s="31">
        <v>154</v>
      </c>
      <c r="M193" s="31"/>
      <c r="N193" s="49"/>
      <c r="O193" s="31">
        <v>2.31</v>
      </c>
      <c r="P193" s="31">
        <v>37</v>
      </c>
      <c r="Q193" s="31">
        <v>4</v>
      </c>
      <c r="R193" s="33"/>
      <c r="S193" s="31" t="s">
        <v>40</v>
      </c>
      <c r="T193" s="26" t="s">
        <v>134</v>
      </c>
    </row>
    <row r="194" spans="1:20" ht="12" customHeight="1">
      <c r="A194" s="7" t="s">
        <v>135</v>
      </c>
      <c r="B194" s="4" t="s">
        <v>30</v>
      </c>
      <c r="C194" s="5" t="s">
        <v>31</v>
      </c>
      <c r="D194" s="34">
        <v>39979</v>
      </c>
      <c r="E194" s="30">
        <v>0.6180555555555556</v>
      </c>
      <c r="F194" s="31">
        <v>301714</v>
      </c>
      <c r="G194" s="31">
        <v>6072345</v>
      </c>
      <c r="H194" s="31">
        <v>4.22</v>
      </c>
      <c r="I194" s="32">
        <v>18.2</v>
      </c>
      <c r="J194" s="32">
        <v>24.3</v>
      </c>
      <c r="K194" s="9">
        <f t="shared" si="4"/>
        <v>24300</v>
      </c>
      <c r="L194" s="31">
        <v>370</v>
      </c>
      <c r="M194" s="31">
        <v>7.26</v>
      </c>
      <c r="N194" s="49" t="s">
        <v>38</v>
      </c>
      <c r="O194" s="32">
        <v>15.4</v>
      </c>
      <c r="P194" s="31" t="s">
        <v>38</v>
      </c>
      <c r="Q194" s="31">
        <v>225</v>
      </c>
      <c r="R194" s="33"/>
      <c r="S194" s="31" t="s">
        <v>40</v>
      </c>
      <c r="T194" s="26" t="s">
        <v>136</v>
      </c>
    </row>
    <row r="195" spans="1:20" ht="12" customHeight="1">
      <c r="A195" s="7" t="s">
        <v>135</v>
      </c>
      <c r="B195" s="4" t="s">
        <v>30</v>
      </c>
      <c r="C195" s="5" t="s">
        <v>31</v>
      </c>
      <c r="D195" s="34">
        <v>39983</v>
      </c>
      <c r="E195" s="30">
        <v>0.4513888888888889</v>
      </c>
      <c r="F195" s="31"/>
      <c r="G195" s="31"/>
      <c r="H195" s="31">
        <v>4.66</v>
      </c>
      <c r="I195" s="32">
        <v>13.3</v>
      </c>
      <c r="J195" s="32">
        <v>25.5</v>
      </c>
      <c r="K195" s="9">
        <f t="shared" si="4"/>
        <v>25500</v>
      </c>
      <c r="L195" s="31">
        <v>271</v>
      </c>
      <c r="M195" s="31">
        <v>8.6</v>
      </c>
      <c r="N195" s="49" t="s">
        <v>38</v>
      </c>
      <c r="O195" s="32">
        <v>15.1</v>
      </c>
      <c r="P195" s="31" t="s">
        <v>38</v>
      </c>
      <c r="Q195" s="31">
        <v>112</v>
      </c>
      <c r="R195" s="33"/>
      <c r="S195" s="31" t="s">
        <v>40</v>
      </c>
      <c r="T195" s="26" t="s">
        <v>137</v>
      </c>
    </row>
    <row r="196" spans="1:20" ht="12" customHeight="1">
      <c r="A196" s="7" t="s">
        <v>135</v>
      </c>
      <c r="B196" s="4" t="s">
        <v>30</v>
      </c>
      <c r="C196" s="5" t="s">
        <v>31</v>
      </c>
      <c r="D196" s="34">
        <v>39986</v>
      </c>
      <c r="E196" s="30">
        <v>0.5972222222222222</v>
      </c>
      <c r="F196" s="31"/>
      <c r="G196" s="31"/>
      <c r="H196" s="31">
        <v>7.54</v>
      </c>
      <c r="I196" s="32">
        <v>18</v>
      </c>
      <c r="J196" s="32">
        <v>22.5</v>
      </c>
      <c r="K196" s="9">
        <f t="shared" si="4"/>
        <v>22500</v>
      </c>
      <c r="L196" s="31">
        <v>173</v>
      </c>
      <c r="M196" s="31" t="s">
        <v>38</v>
      </c>
      <c r="N196" s="49" t="s">
        <v>38</v>
      </c>
      <c r="O196" s="32">
        <v>16.3</v>
      </c>
      <c r="P196" s="31">
        <v>64</v>
      </c>
      <c r="Q196" s="31">
        <v>10</v>
      </c>
      <c r="R196" s="33"/>
      <c r="S196" s="31" t="s">
        <v>40</v>
      </c>
      <c r="T196" s="26" t="s">
        <v>138</v>
      </c>
    </row>
    <row r="197" spans="1:20" ht="12" customHeight="1">
      <c r="A197" s="7" t="s">
        <v>135</v>
      </c>
      <c r="B197" s="4" t="s">
        <v>30</v>
      </c>
      <c r="C197" s="5" t="s">
        <v>31</v>
      </c>
      <c r="D197" s="34">
        <v>39990</v>
      </c>
      <c r="E197" s="30">
        <v>0.579861111111111</v>
      </c>
      <c r="F197" s="31"/>
      <c r="G197" s="31"/>
      <c r="H197" s="31">
        <v>4.7</v>
      </c>
      <c r="I197" s="32">
        <v>14.6</v>
      </c>
      <c r="J197" s="32">
        <v>26.6</v>
      </c>
      <c r="K197" s="9">
        <f t="shared" si="4"/>
        <v>26600</v>
      </c>
      <c r="L197" s="31">
        <v>262</v>
      </c>
      <c r="M197" s="31"/>
      <c r="N197" s="49"/>
      <c r="O197" s="32">
        <v>15.3</v>
      </c>
      <c r="P197" s="31">
        <v>16</v>
      </c>
      <c r="Q197" s="31">
        <v>66</v>
      </c>
      <c r="R197" s="33"/>
      <c r="S197" s="31" t="s">
        <v>40</v>
      </c>
      <c r="T197" s="26" t="s">
        <v>129</v>
      </c>
    </row>
    <row r="198" spans="1:20" ht="12" customHeight="1">
      <c r="A198" s="7" t="s">
        <v>135</v>
      </c>
      <c r="B198" s="4" t="s">
        <v>30</v>
      </c>
      <c r="C198" s="5" t="s">
        <v>31</v>
      </c>
      <c r="D198" s="34">
        <v>39993</v>
      </c>
      <c r="E198" s="30">
        <v>0.548611111111111</v>
      </c>
      <c r="F198" s="31"/>
      <c r="G198" s="31"/>
      <c r="H198" s="31">
        <v>7.96</v>
      </c>
      <c r="I198" s="32">
        <v>18</v>
      </c>
      <c r="J198" s="32">
        <v>27.9</v>
      </c>
      <c r="K198" s="9">
        <f t="shared" si="4"/>
        <v>27900</v>
      </c>
      <c r="L198" s="31">
        <v>91</v>
      </c>
      <c r="M198" s="31"/>
      <c r="N198" s="49"/>
      <c r="O198" s="32">
        <v>14.5</v>
      </c>
      <c r="P198" s="31">
        <v>65</v>
      </c>
      <c r="Q198" s="31">
        <v>8</v>
      </c>
      <c r="R198" s="33"/>
      <c r="S198" s="31" t="s">
        <v>40</v>
      </c>
      <c r="T198" s="26" t="s">
        <v>139</v>
      </c>
    </row>
    <row r="199" spans="1:20" ht="12" customHeight="1">
      <c r="A199" s="7" t="s">
        <v>135</v>
      </c>
      <c r="B199" s="4" t="s">
        <v>30</v>
      </c>
      <c r="C199" s="5" t="s">
        <v>31</v>
      </c>
      <c r="D199" s="6">
        <v>39997</v>
      </c>
      <c r="E199" s="30">
        <v>0.638888888888889</v>
      </c>
      <c r="F199" s="31"/>
      <c r="G199" s="31"/>
      <c r="H199" s="31">
        <v>5.77</v>
      </c>
      <c r="I199" s="32">
        <v>16.7</v>
      </c>
      <c r="J199" s="32">
        <v>13.01</v>
      </c>
      <c r="K199" s="9">
        <f t="shared" si="4"/>
        <v>13010</v>
      </c>
      <c r="L199" s="31">
        <v>132</v>
      </c>
      <c r="M199" s="31"/>
      <c r="N199" s="49"/>
      <c r="O199" s="32">
        <v>7.69</v>
      </c>
      <c r="P199" s="31">
        <v>14</v>
      </c>
      <c r="Q199" s="31">
        <v>12</v>
      </c>
      <c r="R199" s="33"/>
      <c r="S199" s="31" t="s">
        <v>40</v>
      </c>
      <c r="T199" s="26" t="s">
        <v>140</v>
      </c>
    </row>
    <row r="200" spans="1:20" ht="12" customHeight="1">
      <c r="A200" s="7" t="s">
        <v>135</v>
      </c>
      <c r="B200" s="4" t="s">
        <v>30</v>
      </c>
      <c r="C200" s="5" t="s">
        <v>31</v>
      </c>
      <c r="D200" s="6">
        <v>40000</v>
      </c>
      <c r="E200" s="30">
        <v>0.6145833333333334</v>
      </c>
      <c r="F200" s="31"/>
      <c r="G200" s="31"/>
      <c r="H200" s="31">
        <v>4.72</v>
      </c>
      <c r="I200" s="32">
        <v>15.3</v>
      </c>
      <c r="J200" s="32">
        <v>15.31</v>
      </c>
      <c r="K200" s="9">
        <f t="shared" si="4"/>
        <v>15310</v>
      </c>
      <c r="L200" s="31">
        <v>281</v>
      </c>
      <c r="M200" s="31"/>
      <c r="N200" s="49"/>
      <c r="O200" s="32">
        <v>9.21</v>
      </c>
      <c r="P200" s="31">
        <v>17</v>
      </c>
      <c r="Q200" s="31">
        <v>44</v>
      </c>
      <c r="R200" s="33"/>
      <c r="S200" s="31" t="s">
        <v>40</v>
      </c>
      <c r="T200" s="26" t="s">
        <v>129</v>
      </c>
    </row>
    <row r="201" spans="1:20" ht="12" customHeight="1">
      <c r="A201" s="7" t="s">
        <v>135</v>
      </c>
      <c r="B201" s="4" t="s">
        <v>30</v>
      </c>
      <c r="C201" s="5" t="s">
        <v>31</v>
      </c>
      <c r="D201" s="6">
        <v>40004</v>
      </c>
      <c r="E201" s="30">
        <v>0.611111111111111</v>
      </c>
      <c r="F201" s="31"/>
      <c r="G201" s="31"/>
      <c r="H201" s="31">
        <v>3.54</v>
      </c>
      <c r="I201" s="32">
        <v>13.1</v>
      </c>
      <c r="J201" s="32">
        <v>21.98</v>
      </c>
      <c r="K201" s="9">
        <f t="shared" si="4"/>
        <v>21980</v>
      </c>
      <c r="L201" s="31">
        <v>394</v>
      </c>
      <c r="M201" s="31"/>
      <c r="N201" s="49"/>
      <c r="O201" s="32">
        <v>10.82</v>
      </c>
      <c r="P201" s="31"/>
      <c r="Q201" s="31">
        <v>140</v>
      </c>
      <c r="R201" s="33"/>
      <c r="S201" s="31" t="s">
        <v>40</v>
      </c>
      <c r="T201" s="26" t="s">
        <v>141</v>
      </c>
    </row>
    <row r="202" spans="1:20" ht="12" customHeight="1">
      <c r="A202" s="7" t="s">
        <v>135</v>
      </c>
      <c r="B202" s="4" t="s">
        <v>30</v>
      </c>
      <c r="C202" s="5" t="s">
        <v>31</v>
      </c>
      <c r="D202" s="6">
        <v>40007</v>
      </c>
      <c r="E202" s="30">
        <v>0.6145833333333334</v>
      </c>
      <c r="F202" s="31"/>
      <c r="G202" s="31"/>
      <c r="H202" s="31">
        <v>4.86</v>
      </c>
      <c r="I202" s="32">
        <v>14.8</v>
      </c>
      <c r="J202" s="32">
        <v>14.61</v>
      </c>
      <c r="K202" s="9">
        <f t="shared" si="4"/>
        <v>14610</v>
      </c>
      <c r="L202" s="31">
        <v>261</v>
      </c>
      <c r="M202" s="31"/>
      <c r="N202" s="49"/>
      <c r="O202" s="32">
        <v>8.07</v>
      </c>
      <c r="P202" s="31">
        <v>20</v>
      </c>
      <c r="Q202" s="31">
        <v>74</v>
      </c>
      <c r="R202" s="33"/>
      <c r="S202" s="31" t="s">
        <v>40</v>
      </c>
      <c r="T202" s="26" t="s">
        <v>142</v>
      </c>
    </row>
    <row r="203" spans="1:20" ht="12" customHeight="1">
      <c r="A203" s="31" t="s">
        <v>135</v>
      </c>
      <c r="B203" s="31" t="s">
        <v>30</v>
      </c>
      <c r="C203" s="35" t="s">
        <v>31</v>
      </c>
      <c r="D203" s="34">
        <v>40014</v>
      </c>
      <c r="E203" s="30">
        <v>0.6527777777777778</v>
      </c>
      <c r="F203" s="31"/>
      <c r="G203" s="31"/>
      <c r="H203" s="31">
        <v>7.05</v>
      </c>
      <c r="I203" s="32">
        <v>16.8</v>
      </c>
      <c r="J203" s="31">
        <v>4.17</v>
      </c>
      <c r="K203" s="9">
        <f t="shared" si="4"/>
        <v>4170</v>
      </c>
      <c r="L203" s="31">
        <v>160</v>
      </c>
      <c r="M203" s="31"/>
      <c r="N203" s="49"/>
      <c r="O203" s="31">
        <v>2.27</v>
      </c>
      <c r="P203" s="31">
        <v>41</v>
      </c>
      <c r="Q203" s="31">
        <v>8</v>
      </c>
      <c r="R203" s="33"/>
      <c r="S203" s="31" t="s">
        <v>40</v>
      </c>
      <c r="T203" s="26" t="s">
        <v>143</v>
      </c>
    </row>
    <row r="204" spans="1:20" ht="12" customHeight="1">
      <c r="A204" s="31" t="s">
        <v>135</v>
      </c>
      <c r="B204" s="31" t="s">
        <v>30</v>
      </c>
      <c r="C204" s="35" t="s">
        <v>31</v>
      </c>
      <c r="D204" s="34">
        <v>40018</v>
      </c>
      <c r="E204" s="30">
        <v>0.6006944444444444</v>
      </c>
      <c r="F204" s="31"/>
      <c r="G204" s="31"/>
      <c r="H204" s="31">
        <v>7.43</v>
      </c>
      <c r="I204" s="32">
        <v>14.8</v>
      </c>
      <c r="J204" s="31">
        <v>5.09</v>
      </c>
      <c r="K204" s="9">
        <f t="shared" si="4"/>
        <v>5090</v>
      </c>
      <c r="L204" s="31">
        <v>220</v>
      </c>
      <c r="M204" s="31"/>
      <c r="N204" s="49"/>
      <c r="O204" s="31">
        <v>2.67</v>
      </c>
      <c r="P204" s="31">
        <v>48</v>
      </c>
      <c r="Q204" s="31">
        <v>8</v>
      </c>
      <c r="R204" s="33"/>
      <c r="S204" s="31" t="s">
        <v>40</v>
      </c>
      <c r="T204" s="26" t="s">
        <v>144</v>
      </c>
    </row>
    <row r="205" spans="1:20" ht="12" customHeight="1">
      <c r="A205" s="31" t="s">
        <v>135</v>
      </c>
      <c r="B205" s="31" t="s">
        <v>30</v>
      </c>
      <c r="C205" s="35" t="s">
        <v>31</v>
      </c>
      <c r="D205" s="34">
        <v>40021</v>
      </c>
      <c r="E205" s="30">
        <v>0.6319444444444444</v>
      </c>
      <c r="F205" s="31"/>
      <c r="G205" s="31"/>
      <c r="H205" s="31">
        <v>7.99</v>
      </c>
      <c r="I205" s="32">
        <v>15.5</v>
      </c>
      <c r="J205" s="31">
        <v>4.26</v>
      </c>
      <c r="K205" s="9">
        <f t="shared" si="4"/>
        <v>4260</v>
      </c>
      <c r="L205" s="31">
        <v>146</v>
      </c>
      <c r="M205" s="31"/>
      <c r="N205" s="49"/>
      <c r="O205" s="31">
        <v>2.36</v>
      </c>
      <c r="P205" s="31">
        <v>32</v>
      </c>
      <c r="Q205" s="31">
        <v>4</v>
      </c>
      <c r="R205" s="33"/>
      <c r="S205" s="31" t="s">
        <v>40</v>
      </c>
      <c r="T205" s="26" t="s">
        <v>145</v>
      </c>
    </row>
    <row r="206" spans="1:20" ht="12" customHeight="1">
      <c r="A206" s="7" t="s">
        <v>146</v>
      </c>
      <c r="B206" s="4" t="s">
        <v>30</v>
      </c>
      <c r="C206" s="5" t="s">
        <v>31</v>
      </c>
      <c r="D206" s="34">
        <v>39979</v>
      </c>
      <c r="E206" s="30">
        <v>0.6458333333333334</v>
      </c>
      <c r="F206" s="31">
        <v>302446</v>
      </c>
      <c r="G206" s="31">
        <v>6071799</v>
      </c>
      <c r="H206" s="31">
        <v>4.41</v>
      </c>
      <c r="I206" s="32">
        <v>19.1</v>
      </c>
      <c r="J206" s="32">
        <v>23.4</v>
      </c>
      <c r="K206" s="9">
        <f t="shared" si="4"/>
        <v>23400</v>
      </c>
      <c r="L206" s="31">
        <v>347</v>
      </c>
      <c r="M206" s="31">
        <v>6.84</v>
      </c>
      <c r="N206" s="49" t="s">
        <v>38</v>
      </c>
      <c r="O206" s="32">
        <v>15</v>
      </c>
      <c r="P206" s="31" t="s">
        <v>38</v>
      </c>
      <c r="Q206" s="31">
        <v>185</v>
      </c>
      <c r="R206" s="33"/>
      <c r="S206" s="31" t="s">
        <v>40</v>
      </c>
      <c r="T206" s="26" t="s">
        <v>147</v>
      </c>
    </row>
    <row r="207" spans="1:20" ht="12" customHeight="1">
      <c r="A207" s="7" t="s">
        <v>146</v>
      </c>
      <c r="B207" s="4" t="s">
        <v>30</v>
      </c>
      <c r="C207" s="5" t="s">
        <v>31</v>
      </c>
      <c r="D207" s="34">
        <v>39983</v>
      </c>
      <c r="E207" s="30">
        <v>0.4791666666666667</v>
      </c>
      <c r="F207" s="31"/>
      <c r="G207" s="31"/>
      <c r="H207" s="31">
        <v>6.58</v>
      </c>
      <c r="I207" s="32">
        <v>15.6</v>
      </c>
      <c r="J207" s="32">
        <v>26.6</v>
      </c>
      <c r="K207" s="9">
        <f t="shared" si="4"/>
        <v>26600</v>
      </c>
      <c r="L207" s="31">
        <v>150</v>
      </c>
      <c r="M207" s="31">
        <v>8.31</v>
      </c>
      <c r="N207" s="49" t="s">
        <v>38</v>
      </c>
      <c r="O207" s="32">
        <v>15.6</v>
      </c>
      <c r="P207" s="31">
        <v>51</v>
      </c>
      <c r="Q207" s="31">
        <v>14</v>
      </c>
      <c r="R207" s="33"/>
      <c r="S207" s="31" t="s">
        <v>40</v>
      </c>
      <c r="T207" s="26" t="s">
        <v>148</v>
      </c>
    </row>
    <row r="208" spans="1:20" ht="12" customHeight="1">
      <c r="A208" s="7" t="s">
        <v>146</v>
      </c>
      <c r="B208" s="4" t="s">
        <v>30</v>
      </c>
      <c r="C208" s="5" t="s">
        <v>31</v>
      </c>
      <c r="D208" s="34">
        <v>39986</v>
      </c>
      <c r="E208" s="30">
        <v>0.6215277777777778</v>
      </c>
      <c r="F208" s="31"/>
      <c r="G208" s="31"/>
      <c r="H208" s="31">
        <v>4.94</v>
      </c>
      <c r="I208" s="32">
        <v>17.3</v>
      </c>
      <c r="J208" s="32">
        <v>22.1</v>
      </c>
      <c r="K208" s="9">
        <f t="shared" si="4"/>
        <v>22100</v>
      </c>
      <c r="L208" s="31">
        <v>210</v>
      </c>
      <c r="M208" s="31" t="s">
        <v>38</v>
      </c>
      <c r="N208" s="49" t="s">
        <v>38</v>
      </c>
      <c r="O208" s="32">
        <v>16</v>
      </c>
      <c r="P208" s="31">
        <v>16</v>
      </c>
      <c r="Q208" s="31">
        <v>76</v>
      </c>
      <c r="R208" s="33"/>
      <c r="S208" s="31" t="s">
        <v>40</v>
      </c>
      <c r="T208" s="26" t="s">
        <v>138</v>
      </c>
    </row>
    <row r="209" spans="1:20" ht="12" customHeight="1">
      <c r="A209" s="7" t="s">
        <v>146</v>
      </c>
      <c r="B209" s="4" t="s">
        <v>30</v>
      </c>
      <c r="C209" s="5" t="s">
        <v>31</v>
      </c>
      <c r="D209" s="34">
        <v>39990</v>
      </c>
      <c r="E209" s="30">
        <v>0.6006944444444444</v>
      </c>
      <c r="F209" s="31"/>
      <c r="G209" s="31"/>
      <c r="H209" s="31">
        <v>6.75</v>
      </c>
      <c r="I209" s="32">
        <v>14.8</v>
      </c>
      <c r="J209" s="32">
        <v>23.79</v>
      </c>
      <c r="K209" s="9">
        <f t="shared" si="4"/>
        <v>23790</v>
      </c>
      <c r="L209" s="31">
        <v>186</v>
      </c>
      <c r="M209" s="31"/>
      <c r="N209" s="49"/>
      <c r="O209" s="32">
        <v>13.71</v>
      </c>
      <c r="P209" s="31">
        <v>28</v>
      </c>
      <c r="Q209" s="31">
        <v>8</v>
      </c>
      <c r="R209" s="33"/>
      <c r="S209" s="31" t="s">
        <v>40</v>
      </c>
      <c r="T209" s="26" t="s">
        <v>149</v>
      </c>
    </row>
    <row r="210" spans="1:20" ht="12" customHeight="1">
      <c r="A210" s="7" t="s">
        <v>146</v>
      </c>
      <c r="B210" s="4" t="s">
        <v>30</v>
      </c>
      <c r="C210" s="5" t="s">
        <v>31</v>
      </c>
      <c r="D210" s="34">
        <v>39993</v>
      </c>
      <c r="E210" s="30">
        <v>0.5659722222222222</v>
      </c>
      <c r="F210" s="31"/>
      <c r="G210" s="31"/>
      <c r="H210" s="31">
        <v>5.35</v>
      </c>
      <c r="I210" s="32">
        <v>18.5</v>
      </c>
      <c r="J210" s="32">
        <v>27.6</v>
      </c>
      <c r="K210" s="9">
        <f t="shared" si="4"/>
        <v>27600</v>
      </c>
      <c r="L210" s="31">
        <v>245</v>
      </c>
      <c r="M210" s="31"/>
      <c r="N210" s="49"/>
      <c r="O210" s="32">
        <v>15.8</v>
      </c>
      <c r="P210" s="31">
        <v>13</v>
      </c>
      <c r="Q210" s="31">
        <v>23</v>
      </c>
      <c r="R210" s="33"/>
      <c r="S210" s="31" t="s">
        <v>40</v>
      </c>
      <c r="T210" s="26" t="s">
        <v>150</v>
      </c>
    </row>
    <row r="211" spans="1:20" ht="12" customHeight="1">
      <c r="A211" s="7" t="s">
        <v>146</v>
      </c>
      <c r="B211" s="4" t="s">
        <v>30</v>
      </c>
      <c r="C211" s="5" t="s">
        <v>31</v>
      </c>
      <c r="D211" s="6">
        <v>39997</v>
      </c>
      <c r="E211" s="30">
        <v>0.65625</v>
      </c>
      <c r="F211" s="31"/>
      <c r="G211" s="31"/>
      <c r="H211" s="31">
        <v>4.73</v>
      </c>
      <c r="I211" s="32">
        <v>16.1</v>
      </c>
      <c r="J211" s="32">
        <v>16.72</v>
      </c>
      <c r="K211" s="9">
        <f t="shared" si="4"/>
        <v>16720</v>
      </c>
      <c r="L211" s="31">
        <v>294</v>
      </c>
      <c r="M211" s="31"/>
      <c r="N211" s="49"/>
      <c r="O211" s="32">
        <v>9.96</v>
      </c>
      <c r="P211" s="31">
        <v>13</v>
      </c>
      <c r="Q211" s="31">
        <v>53</v>
      </c>
      <c r="R211" s="33"/>
      <c r="S211" s="31" t="s">
        <v>40</v>
      </c>
      <c r="T211" s="26" t="s">
        <v>140</v>
      </c>
    </row>
    <row r="212" spans="1:20" ht="12" customHeight="1">
      <c r="A212" s="7" t="s">
        <v>146</v>
      </c>
      <c r="B212" s="4" t="s">
        <v>30</v>
      </c>
      <c r="C212" s="5" t="s">
        <v>31</v>
      </c>
      <c r="D212" s="6">
        <v>40000</v>
      </c>
      <c r="E212" s="30">
        <v>0.6284722222222222</v>
      </c>
      <c r="F212" s="31"/>
      <c r="G212" s="31"/>
      <c r="H212" s="31">
        <v>4.9</v>
      </c>
      <c r="I212" s="32">
        <v>16.1</v>
      </c>
      <c r="J212" s="32">
        <v>17.12</v>
      </c>
      <c r="K212" s="9">
        <f t="shared" si="4"/>
        <v>17120</v>
      </c>
      <c r="L212" s="31">
        <v>315</v>
      </c>
      <c r="M212" s="31"/>
      <c r="N212" s="49"/>
      <c r="O212" s="32">
        <v>10.16</v>
      </c>
      <c r="P212" s="31">
        <v>13</v>
      </c>
      <c r="Q212" s="31">
        <v>47</v>
      </c>
      <c r="R212" s="33"/>
      <c r="S212" s="31" t="s">
        <v>40</v>
      </c>
      <c r="T212" s="26" t="s">
        <v>129</v>
      </c>
    </row>
    <row r="213" spans="1:20" ht="12" customHeight="1">
      <c r="A213" s="7" t="s">
        <v>151</v>
      </c>
      <c r="B213" s="4" t="s">
        <v>30</v>
      </c>
      <c r="C213" s="5" t="s">
        <v>31</v>
      </c>
      <c r="D213" s="6">
        <v>39912</v>
      </c>
      <c r="E213" s="36">
        <v>0.5</v>
      </c>
      <c r="F213" s="3">
        <v>299555</v>
      </c>
      <c r="G213" s="3">
        <v>6072361</v>
      </c>
      <c r="H213" s="4">
        <v>8.13</v>
      </c>
      <c r="I213" s="37">
        <v>28.7</v>
      </c>
      <c r="J213" s="37">
        <v>121.5</v>
      </c>
      <c r="K213" s="9">
        <f t="shared" si="4"/>
        <v>121500</v>
      </c>
      <c r="L213" s="38">
        <v>60.4</v>
      </c>
      <c r="M213" s="4">
        <v>10.58</v>
      </c>
      <c r="N213" s="49">
        <v>197.7</v>
      </c>
      <c r="O213" s="37">
        <v>100.2</v>
      </c>
      <c r="P213" s="4">
        <f>1.5*300</f>
        <v>450</v>
      </c>
      <c r="Q213" s="7"/>
      <c r="R213" s="11"/>
      <c r="S213" s="15" t="s">
        <v>33</v>
      </c>
      <c r="T213" s="29" t="s">
        <v>152</v>
      </c>
    </row>
    <row r="214" spans="1:20" ht="12" customHeight="1">
      <c r="A214" s="7" t="s">
        <v>151</v>
      </c>
      <c r="B214" s="4" t="s">
        <v>30</v>
      </c>
      <c r="C214" s="5" t="s">
        <v>31</v>
      </c>
      <c r="D214" s="6">
        <v>39912</v>
      </c>
      <c r="E214" s="36">
        <v>0.5</v>
      </c>
      <c r="F214" s="3">
        <v>299555</v>
      </c>
      <c r="G214" s="3">
        <v>6072361</v>
      </c>
      <c r="H214" s="37">
        <v>8.1</v>
      </c>
      <c r="I214" s="37"/>
      <c r="J214" s="37">
        <v>160</v>
      </c>
      <c r="K214" s="9">
        <f t="shared" si="4"/>
        <v>160000</v>
      </c>
      <c r="N214" s="49"/>
      <c r="O214" s="37">
        <v>104</v>
      </c>
      <c r="P214" s="4">
        <v>431</v>
      </c>
      <c r="Q214" s="7"/>
      <c r="R214" s="11">
        <v>2320</v>
      </c>
      <c r="S214" s="15" t="s">
        <v>33</v>
      </c>
      <c r="T214" s="12" t="s">
        <v>153</v>
      </c>
    </row>
    <row r="215" spans="1:20" ht="12" customHeight="1">
      <c r="A215" s="7" t="s">
        <v>151</v>
      </c>
      <c r="B215" s="4" t="s">
        <v>30</v>
      </c>
      <c r="C215" s="5" t="s">
        <v>31</v>
      </c>
      <c r="D215" s="6">
        <v>39948</v>
      </c>
      <c r="E215" s="13">
        <v>0.4861111111111111</v>
      </c>
      <c r="F215" s="7">
        <v>299551</v>
      </c>
      <c r="G215" s="7">
        <v>6072704</v>
      </c>
      <c r="H215" s="8">
        <v>4.15</v>
      </c>
      <c r="I215" s="8">
        <v>17.05</v>
      </c>
      <c r="J215" s="8">
        <v>48.267</v>
      </c>
      <c r="K215" s="9">
        <f t="shared" si="4"/>
        <v>48267</v>
      </c>
      <c r="L215" s="14">
        <v>436.1</v>
      </c>
      <c r="M215" s="18" t="s">
        <v>154</v>
      </c>
      <c r="N215" s="49"/>
      <c r="O215" s="8">
        <v>36.98</v>
      </c>
      <c r="P215" s="14" t="s">
        <v>154</v>
      </c>
      <c r="Q215" s="7">
        <v>185</v>
      </c>
      <c r="R215" s="11"/>
      <c r="S215" s="15" t="s">
        <v>40</v>
      </c>
      <c r="T215" s="12" t="s">
        <v>155</v>
      </c>
    </row>
    <row r="216" spans="1:20" ht="12" customHeight="1">
      <c r="A216" s="7" t="s">
        <v>151</v>
      </c>
      <c r="B216" s="4" t="s">
        <v>30</v>
      </c>
      <c r="C216" s="5" t="s">
        <v>31</v>
      </c>
      <c r="D216" s="6">
        <v>39951</v>
      </c>
      <c r="E216" s="36">
        <v>0.6215277777777778</v>
      </c>
      <c r="F216" s="7"/>
      <c r="G216" s="7"/>
      <c r="H216" s="37">
        <v>3.62</v>
      </c>
      <c r="I216" s="37">
        <v>17.3</v>
      </c>
      <c r="J216" s="37">
        <v>49.9</v>
      </c>
      <c r="K216" s="9">
        <f t="shared" si="4"/>
        <v>49900</v>
      </c>
      <c r="L216" s="39">
        <v>436</v>
      </c>
      <c r="M216" s="4">
        <v>5.49</v>
      </c>
      <c r="N216" s="49"/>
      <c r="O216" s="37">
        <v>32.6</v>
      </c>
      <c r="P216" s="40"/>
      <c r="Q216" s="7">
        <v>280</v>
      </c>
      <c r="R216" s="11"/>
      <c r="S216" s="15" t="s">
        <v>35</v>
      </c>
      <c r="T216" s="29" t="s">
        <v>156</v>
      </c>
    </row>
    <row r="217" spans="1:21" ht="12" customHeight="1">
      <c r="A217" s="7" t="s">
        <v>151</v>
      </c>
      <c r="B217" s="4" t="s">
        <v>30</v>
      </c>
      <c r="C217" s="5" t="s">
        <v>31</v>
      </c>
      <c r="D217" s="6">
        <v>39953</v>
      </c>
      <c r="E217" s="36">
        <v>0.642361111111111</v>
      </c>
      <c r="F217" s="7"/>
      <c r="G217" s="7"/>
      <c r="H217" s="37">
        <v>3.56</v>
      </c>
      <c r="I217" s="37">
        <v>18.09</v>
      </c>
      <c r="J217" s="37">
        <v>55.517</v>
      </c>
      <c r="K217" s="9">
        <f t="shared" si="4"/>
        <v>55517</v>
      </c>
      <c r="L217" s="39">
        <v>459.6</v>
      </c>
      <c r="M217" s="4">
        <v>6.2</v>
      </c>
      <c r="N217" s="49"/>
      <c r="O217" s="37">
        <v>41.57</v>
      </c>
      <c r="P217" s="40"/>
      <c r="Q217" s="7">
        <v>195</v>
      </c>
      <c r="R217" s="11"/>
      <c r="S217" s="15" t="s">
        <v>35</v>
      </c>
      <c r="T217" s="29"/>
      <c r="U217" s="7"/>
    </row>
    <row r="218" spans="1:20" s="31" customFormat="1" ht="11.25">
      <c r="A218" s="7" t="s">
        <v>151</v>
      </c>
      <c r="B218" s="4" t="s">
        <v>30</v>
      </c>
      <c r="C218" s="5" t="s">
        <v>31</v>
      </c>
      <c r="D218" s="6">
        <v>39954</v>
      </c>
      <c r="E218" s="3">
        <v>0.5736111111111112</v>
      </c>
      <c r="F218" s="3">
        <v>299566</v>
      </c>
      <c r="G218" s="3">
        <v>6072710</v>
      </c>
      <c r="H218" s="3">
        <v>3.43</v>
      </c>
      <c r="I218" s="41">
        <v>20.2</v>
      </c>
      <c r="J218" s="41">
        <v>50.4</v>
      </c>
      <c r="K218" s="9">
        <f t="shared" si="4"/>
        <v>50400</v>
      </c>
      <c r="L218" s="3">
        <v>445</v>
      </c>
      <c r="M218" s="3">
        <v>8.64</v>
      </c>
      <c r="N218" s="49"/>
      <c r="O218" s="41">
        <v>33.5</v>
      </c>
      <c r="P218" s="40"/>
      <c r="Q218" s="3">
        <v>260</v>
      </c>
      <c r="R218" s="9"/>
      <c r="S218" s="15" t="s">
        <v>40</v>
      </c>
      <c r="T218" s="42" t="s">
        <v>157</v>
      </c>
    </row>
    <row r="219" spans="1:20" s="31" customFormat="1" ht="11.25">
      <c r="A219" s="7" t="s">
        <v>151</v>
      </c>
      <c r="B219" s="4" t="s">
        <v>30</v>
      </c>
      <c r="C219" s="5" t="s">
        <v>31</v>
      </c>
      <c r="D219" s="6">
        <v>39955</v>
      </c>
      <c r="E219" s="36">
        <v>0.4930555555555556</v>
      </c>
      <c r="F219" s="7">
        <v>299551</v>
      </c>
      <c r="G219" s="7">
        <v>6072704</v>
      </c>
      <c r="H219" s="37">
        <v>3.41</v>
      </c>
      <c r="I219" s="37">
        <v>17.01</v>
      </c>
      <c r="J219" s="37">
        <v>54.653</v>
      </c>
      <c r="K219" s="9">
        <f t="shared" si="4"/>
        <v>54653</v>
      </c>
      <c r="L219" s="39">
        <v>475.3</v>
      </c>
      <c r="M219" s="4">
        <v>5.83</v>
      </c>
      <c r="N219" s="49"/>
      <c r="O219" s="37">
        <v>41.91</v>
      </c>
      <c r="P219" s="40"/>
      <c r="Q219" s="7">
        <v>300</v>
      </c>
      <c r="R219" s="11"/>
      <c r="S219" s="15" t="s">
        <v>35</v>
      </c>
      <c r="T219" s="29" t="s">
        <v>158</v>
      </c>
    </row>
    <row r="220" spans="1:20" s="31" customFormat="1" ht="11.25">
      <c r="A220" s="7" t="s">
        <v>151</v>
      </c>
      <c r="B220" s="4" t="s">
        <v>30</v>
      </c>
      <c r="C220" s="5" t="s">
        <v>31</v>
      </c>
      <c r="D220" s="6">
        <v>39957</v>
      </c>
      <c r="E220" s="36">
        <v>0.625</v>
      </c>
      <c r="F220" s="7">
        <v>299551</v>
      </c>
      <c r="G220" s="7">
        <v>6072704</v>
      </c>
      <c r="H220" s="37">
        <v>3.43</v>
      </c>
      <c r="I220" s="37">
        <v>15.1</v>
      </c>
      <c r="J220" s="37">
        <v>50</v>
      </c>
      <c r="K220" s="9">
        <f t="shared" si="4"/>
        <v>50000</v>
      </c>
      <c r="L220" s="39">
        <v>460</v>
      </c>
      <c r="M220" s="4">
        <v>7.87</v>
      </c>
      <c r="N220" s="49"/>
      <c r="O220" s="37">
        <v>33.2</v>
      </c>
      <c r="P220" s="40"/>
      <c r="Q220" s="7">
        <v>225</v>
      </c>
      <c r="R220" s="11"/>
      <c r="S220" s="15" t="s">
        <v>35</v>
      </c>
      <c r="T220" s="29" t="s">
        <v>159</v>
      </c>
    </row>
    <row r="221" spans="1:20" s="31" customFormat="1" ht="11.25">
      <c r="A221" s="7" t="s">
        <v>151</v>
      </c>
      <c r="B221" s="4" t="s">
        <v>30</v>
      </c>
      <c r="C221" s="5" t="s">
        <v>31</v>
      </c>
      <c r="D221" s="6">
        <v>39958</v>
      </c>
      <c r="E221" s="36">
        <v>0.6159722222222223</v>
      </c>
      <c r="F221" s="7"/>
      <c r="G221" s="7"/>
      <c r="H221" s="37">
        <v>3.57</v>
      </c>
      <c r="I221" s="37">
        <v>19.3</v>
      </c>
      <c r="J221" s="37">
        <v>51.8</v>
      </c>
      <c r="K221" s="9">
        <f t="shared" si="4"/>
        <v>51800</v>
      </c>
      <c r="L221" s="39">
        <v>445</v>
      </c>
      <c r="M221" s="4">
        <v>7.29</v>
      </c>
      <c r="N221" s="49"/>
      <c r="O221" s="37">
        <v>34.6</v>
      </c>
      <c r="P221" s="40"/>
      <c r="Q221" s="7">
        <v>235</v>
      </c>
      <c r="R221" s="11"/>
      <c r="S221" s="15" t="s">
        <v>35</v>
      </c>
      <c r="T221" s="29" t="s">
        <v>160</v>
      </c>
    </row>
    <row r="222" spans="1:20" s="31" customFormat="1" ht="11.25">
      <c r="A222" s="7" t="s">
        <v>151</v>
      </c>
      <c r="B222" s="4" t="s">
        <v>30</v>
      </c>
      <c r="C222" s="5" t="s">
        <v>31</v>
      </c>
      <c r="D222" s="6">
        <v>39960</v>
      </c>
      <c r="E222" s="43">
        <v>0.5381944444444444</v>
      </c>
      <c r="F222" s="3"/>
      <c r="G222" s="3"/>
      <c r="H222" s="3">
        <v>3.67</v>
      </c>
      <c r="I222" s="41">
        <v>17.3</v>
      </c>
      <c r="J222" s="41">
        <v>48.2</v>
      </c>
      <c r="K222" s="9">
        <f t="shared" si="4"/>
        <v>48200</v>
      </c>
      <c r="L222" s="44" t="s">
        <v>161</v>
      </c>
      <c r="M222" s="3">
        <v>9.11</v>
      </c>
      <c r="N222" s="49" t="s">
        <v>38</v>
      </c>
      <c r="O222" s="41">
        <v>32.5</v>
      </c>
      <c r="P222" s="3" t="s">
        <v>38</v>
      </c>
      <c r="Q222" s="3">
        <v>175</v>
      </c>
      <c r="R222" s="9"/>
      <c r="S222" s="3" t="s">
        <v>40</v>
      </c>
      <c r="T222" s="12" t="s">
        <v>162</v>
      </c>
    </row>
    <row r="223" spans="1:20" s="31" customFormat="1" ht="11.25">
      <c r="A223" s="7" t="s">
        <v>151</v>
      </c>
      <c r="B223" s="4" t="s">
        <v>30</v>
      </c>
      <c r="C223" s="5" t="s">
        <v>31</v>
      </c>
      <c r="D223" s="6">
        <v>39961</v>
      </c>
      <c r="E223" s="36">
        <v>0.5034722222222222</v>
      </c>
      <c r="F223" s="7"/>
      <c r="G223" s="7"/>
      <c r="H223" s="37">
        <v>3.22</v>
      </c>
      <c r="I223" s="37">
        <v>14</v>
      </c>
      <c r="J223" s="37">
        <v>51.1</v>
      </c>
      <c r="K223" s="9">
        <f t="shared" si="4"/>
        <v>51100</v>
      </c>
      <c r="L223" s="39">
        <v>421.2</v>
      </c>
      <c r="M223" s="4">
        <v>5.52</v>
      </c>
      <c r="N223" s="49"/>
      <c r="O223" s="37">
        <v>41.99</v>
      </c>
      <c r="P223" s="40"/>
      <c r="Q223" s="7">
        <v>170</v>
      </c>
      <c r="R223" s="11"/>
      <c r="S223" s="15" t="s">
        <v>35</v>
      </c>
      <c r="T223" s="29" t="s">
        <v>163</v>
      </c>
    </row>
    <row r="224" spans="1:20" s="31" customFormat="1" ht="11.25">
      <c r="A224" s="7" t="s">
        <v>151</v>
      </c>
      <c r="B224" s="4" t="s">
        <v>30</v>
      </c>
      <c r="C224" s="5" t="s">
        <v>31</v>
      </c>
      <c r="D224" s="6">
        <v>39965</v>
      </c>
      <c r="E224" s="36">
        <v>0.5520833333333334</v>
      </c>
      <c r="F224" s="7"/>
      <c r="G224" s="7"/>
      <c r="H224" s="37">
        <v>3.44</v>
      </c>
      <c r="I224" s="37">
        <v>14.55</v>
      </c>
      <c r="J224" s="37">
        <v>46.6</v>
      </c>
      <c r="K224" s="9">
        <f t="shared" si="4"/>
        <v>46600</v>
      </c>
      <c r="L224" s="39">
        <v>430</v>
      </c>
      <c r="M224" s="4">
        <v>9.44</v>
      </c>
      <c r="N224" s="49"/>
      <c r="O224" s="37">
        <v>37.86</v>
      </c>
      <c r="P224" s="40"/>
      <c r="Q224" s="7">
        <v>115</v>
      </c>
      <c r="R224" s="11"/>
      <c r="S224" s="15" t="s">
        <v>164</v>
      </c>
      <c r="T224" s="29" t="s">
        <v>165</v>
      </c>
    </row>
    <row r="225" spans="1:20" s="31" customFormat="1" ht="11.25">
      <c r="A225" s="7" t="s">
        <v>151</v>
      </c>
      <c r="B225" s="4" t="s">
        <v>30</v>
      </c>
      <c r="C225" s="5" t="s">
        <v>31</v>
      </c>
      <c r="D225" s="6">
        <v>39968</v>
      </c>
      <c r="E225" s="36">
        <v>0.5208333333333334</v>
      </c>
      <c r="F225" s="7"/>
      <c r="G225" s="7"/>
      <c r="H225" s="37">
        <v>3.56</v>
      </c>
      <c r="I225" s="37">
        <v>15.8</v>
      </c>
      <c r="J225" s="37">
        <v>50.32</v>
      </c>
      <c r="K225" s="9">
        <f t="shared" si="4"/>
        <v>50320</v>
      </c>
      <c r="L225" s="40"/>
      <c r="M225" s="4">
        <v>7.73</v>
      </c>
      <c r="N225" s="49"/>
      <c r="O225" s="37">
        <v>32.24</v>
      </c>
      <c r="P225" s="40"/>
      <c r="Q225" s="7">
        <v>125</v>
      </c>
      <c r="R225" s="11"/>
      <c r="S225" s="15" t="s">
        <v>35</v>
      </c>
      <c r="T225" s="29" t="s">
        <v>166</v>
      </c>
    </row>
    <row r="226" spans="1:20" s="31" customFormat="1" ht="11.25">
      <c r="A226" s="7" t="s">
        <v>151</v>
      </c>
      <c r="B226" s="4" t="s">
        <v>30</v>
      </c>
      <c r="C226" s="5" t="s">
        <v>31</v>
      </c>
      <c r="D226" s="6">
        <v>39973</v>
      </c>
      <c r="E226" s="36">
        <v>0.5555555555555556</v>
      </c>
      <c r="F226" s="7"/>
      <c r="G226" s="7"/>
      <c r="H226" s="37">
        <v>3.27</v>
      </c>
      <c r="I226" s="37">
        <v>13.6</v>
      </c>
      <c r="J226" s="37">
        <v>19.449</v>
      </c>
      <c r="K226" s="9">
        <f t="shared" si="4"/>
        <v>19449</v>
      </c>
      <c r="L226" s="40"/>
      <c r="M226" s="4">
        <v>8.98</v>
      </c>
      <c r="N226" s="49"/>
      <c r="O226" s="37">
        <v>13.07</v>
      </c>
      <c r="P226" s="40">
        <v>0</v>
      </c>
      <c r="Q226" s="7">
        <v>470</v>
      </c>
      <c r="R226" s="11">
        <v>0</v>
      </c>
      <c r="S226" s="15" t="s">
        <v>35</v>
      </c>
      <c r="T226" s="29" t="s">
        <v>167</v>
      </c>
    </row>
    <row r="227" spans="1:20" s="31" customFormat="1" ht="11.25">
      <c r="A227" s="7" t="s">
        <v>151</v>
      </c>
      <c r="B227" s="4" t="s">
        <v>30</v>
      </c>
      <c r="C227" s="5" t="s">
        <v>31</v>
      </c>
      <c r="D227" s="6">
        <v>39993</v>
      </c>
      <c r="E227" s="36">
        <v>0.625</v>
      </c>
      <c r="F227" s="7"/>
      <c r="G227" s="7"/>
      <c r="H227" s="37">
        <v>6.54</v>
      </c>
      <c r="I227" s="37">
        <v>18</v>
      </c>
      <c r="J227" s="37">
        <v>10.02</v>
      </c>
      <c r="K227" s="9">
        <f t="shared" si="4"/>
        <v>10020</v>
      </c>
      <c r="L227" s="40">
        <v>85</v>
      </c>
      <c r="M227" s="4"/>
      <c r="N227" s="49"/>
      <c r="O227" s="37">
        <v>5.47</v>
      </c>
      <c r="P227" s="40">
        <v>27</v>
      </c>
      <c r="Q227" s="7">
        <v>12</v>
      </c>
      <c r="R227" s="11"/>
      <c r="S227" s="15" t="s">
        <v>40</v>
      </c>
      <c r="T227" s="29" t="s">
        <v>168</v>
      </c>
    </row>
    <row r="228" spans="1:20" s="31" customFormat="1" ht="11.25">
      <c r="A228" s="7" t="s">
        <v>151</v>
      </c>
      <c r="B228" s="4" t="s">
        <v>30</v>
      </c>
      <c r="C228" s="5" t="s">
        <v>31</v>
      </c>
      <c r="D228" s="6">
        <v>39997</v>
      </c>
      <c r="E228" s="36">
        <v>0.4826388888888889</v>
      </c>
      <c r="F228" s="7"/>
      <c r="G228" s="7"/>
      <c r="H228" s="37">
        <v>5.67</v>
      </c>
      <c r="I228" s="37">
        <v>15.1</v>
      </c>
      <c r="J228" s="37">
        <v>7.68</v>
      </c>
      <c r="K228" s="9">
        <f t="shared" si="4"/>
        <v>7680</v>
      </c>
      <c r="L228" s="40">
        <v>131</v>
      </c>
      <c r="M228" s="4"/>
      <c r="N228" s="49"/>
      <c r="O228" s="37">
        <v>4.43</v>
      </c>
      <c r="P228" s="40">
        <v>13</v>
      </c>
      <c r="Q228" s="7">
        <v>15</v>
      </c>
      <c r="R228" s="11"/>
      <c r="S228" s="15" t="s">
        <v>40</v>
      </c>
      <c r="T228" s="29" t="s">
        <v>169</v>
      </c>
    </row>
    <row r="229" spans="1:20" s="31" customFormat="1" ht="11.25">
      <c r="A229" s="7" t="s">
        <v>151</v>
      </c>
      <c r="B229" s="4" t="s">
        <v>30</v>
      </c>
      <c r="C229" s="5" t="s">
        <v>31</v>
      </c>
      <c r="D229" s="6">
        <v>40000</v>
      </c>
      <c r="E229" s="36">
        <v>0.4548611111111111</v>
      </c>
      <c r="F229" s="7"/>
      <c r="G229" s="7"/>
      <c r="H229" s="37">
        <v>6.9</v>
      </c>
      <c r="I229" s="37">
        <v>12.3</v>
      </c>
      <c r="J229" s="37">
        <v>4.2</v>
      </c>
      <c r="K229" s="9">
        <f t="shared" si="4"/>
        <v>4200</v>
      </c>
      <c r="L229" s="40">
        <v>73</v>
      </c>
      <c r="M229" s="4"/>
      <c r="N229" s="49"/>
      <c r="O229" s="37">
        <v>2.31</v>
      </c>
      <c r="P229" s="40">
        <v>47</v>
      </c>
      <c r="Q229" s="7">
        <v>9</v>
      </c>
      <c r="R229" s="11"/>
      <c r="S229" s="15" t="s">
        <v>40</v>
      </c>
      <c r="T229" s="29" t="s">
        <v>170</v>
      </c>
    </row>
    <row r="230" spans="1:20" s="31" customFormat="1" ht="11.25">
      <c r="A230" s="7" t="s">
        <v>151</v>
      </c>
      <c r="B230" s="4" t="s">
        <v>30</v>
      </c>
      <c r="C230" s="5" t="s">
        <v>31</v>
      </c>
      <c r="D230" s="6">
        <v>40004</v>
      </c>
      <c r="E230" s="36">
        <v>0.5069444444444444</v>
      </c>
      <c r="F230" s="7"/>
      <c r="G230" s="7"/>
      <c r="H230" s="37">
        <v>6.57</v>
      </c>
      <c r="I230" s="37">
        <v>12.3</v>
      </c>
      <c r="J230" s="37">
        <v>4.71</v>
      </c>
      <c r="K230" s="9">
        <f t="shared" si="4"/>
        <v>4710</v>
      </c>
      <c r="L230" s="40">
        <v>59</v>
      </c>
      <c r="M230" s="4"/>
      <c r="N230" s="49"/>
      <c r="O230" s="37">
        <v>2.12</v>
      </c>
      <c r="P230" s="40">
        <v>46</v>
      </c>
      <c r="Q230" s="7">
        <v>12</v>
      </c>
      <c r="R230" s="11"/>
      <c r="S230" s="15" t="s">
        <v>40</v>
      </c>
      <c r="T230" s="29" t="s">
        <v>171</v>
      </c>
    </row>
    <row r="231" spans="1:20" s="31" customFormat="1" ht="11.25">
      <c r="A231" s="7" t="s">
        <v>172</v>
      </c>
      <c r="B231" s="4" t="s">
        <v>30</v>
      </c>
      <c r="C231" s="5" t="s">
        <v>31</v>
      </c>
      <c r="D231" s="6">
        <v>39912</v>
      </c>
      <c r="E231" s="3"/>
      <c r="F231" s="3"/>
      <c r="G231" s="3"/>
      <c r="H231" s="3"/>
      <c r="I231" s="41"/>
      <c r="J231" s="41"/>
      <c r="K231" s="9"/>
      <c r="L231" s="3"/>
      <c r="M231" s="3"/>
      <c r="N231" s="49"/>
      <c r="O231" s="41"/>
      <c r="P231" s="3"/>
      <c r="Q231" s="3"/>
      <c r="R231" s="9"/>
      <c r="S231" s="3" t="s">
        <v>33</v>
      </c>
      <c r="T231" s="29" t="s">
        <v>173</v>
      </c>
    </row>
    <row r="232" spans="1:20" s="31" customFormat="1" ht="11.25">
      <c r="A232" s="7" t="s">
        <v>172</v>
      </c>
      <c r="B232" s="4" t="s">
        <v>30</v>
      </c>
      <c r="C232" s="5" t="s">
        <v>31</v>
      </c>
      <c r="D232" s="6">
        <v>39941</v>
      </c>
      <c r="E232" s="13">
        <v>0.3541666666666667</v>
      </c>
      <c r="F232" s="7">
        <v>300626</v>
      </c>
      <c r="G232" s="7">
        <v>6072604</v>
      </c>
      <c r="H232" s="8">
        <v>4.59</v>
      </c>
      <c r="I232" s="8">
        <v>13.3</v>
      </c>
      <c r="J232" s="8">
        <v>36.221</v>
      </c>
      <c r="K232" s="9">
        <f aca="true" t="shared" si="5" ref="K232:K261">J232*1000</f>
        <v>36221</v>
      </c>
      <c r="L232" s="14">
        <v>362.2</v>
      </c>
      <c r="M232" s="8">
        <v>7.39</v>
      </c>
      <c r="N232" s="49"/>
      <c r="O232" s="8">
        <v>30.49</v>
      </c>
      <c r="P232" s="45" t="s">
        <v>154</v>
      </c>
      <c r="Q232" s="10">
        <v>825</v>
      </c>
      <c r="R232" s="11"/>
      <c r="S232" s="15" t="s">
        <v>40</v>
      </c>
      <c r="T232" s="12" t="s">
        <v>174</v>
      </c>
    </row>
    <row r="233" spans="1:20" s="31" customFormat="1" ht="11.25">
      <c r="A233" s="7" t="s">
        <v>172</v>
      </c>
      <c r="B233" s="4" t="s">
        <v>30</v>
      </c>
      <c r="C233" s="5" t="s">
        <v>31</v>
      </c>
      <c r="D233" s="6">
        <v>39951</v>
      </c>
      <c r="E233" s="43">
        <v>0.607638888888889</v>
      </c>
      <c r="F233" s="3"/>
      <c r="G233" s="3"/>
      <c r="H233" s="41">
        <v>4.33</v>
      </c>
      <c r="I233" s="41">
        <v>16.5</v>
      </c>
      <c r="J233" s="46">
        <v>50.5</v>
      </c>
      <c r="K233" s="9">
        <f t="shared" si="5"/>
        <v>50500</v>
      </c>
      <c r="L233" s="47">
        <v>370</v>
      </c>
      <c r="M233" s="3">
        <v>9.35</v>
      </c>
      <c r="N233" s="49"/>
      <c r="O233" s="41">
        <v>32.9</v>
      </c>
      <c r="P233" s="9"/>
      <c r="Q233" s="3">
        <v>190</v>
      </c>
      <c r="R233" s="9"/>
      <c r="S233" s="3" t="s">
        <v>35</v>
      </c>
      <c r="T233" s="29"/>
    </row>
    <row r="234" spans="1:20" s="31" customFormat="1" ht="11.25">
      <c r="A234" s="7" t="s">
        <v>172</v>
      </c>
      <c r="B234" s="4" t="s">
        <v>30</v>
      </c>
      <c r="C234" s="5" t="s">
        <v>31</v>
      </c>
      <c r="D234" s="6">
        <v>39953</v>
      </c>
      <c r="E234" s="43">
        <v>0.638888888888889</v>
      </c>
      <c r="F234" s="3"/>
      <c r="G234" s="3"/>
      <c r="H234" s="41">
        <v>4.13</v>
      </c>
      <c r="I234" s="41">
        <v>19.35</v>
      </c>
      <c r="J234" s="46">
        <v>56.1</v>
      </c>
      <c r="K234" s="9">
        <f t="shared" si="5"/>
        <v>56100</v>
      </c>
      <c r="L234" s="48">
        <v>415.3</v>
      </c>
      <c r="M234" s="3">
        <v>7.6</v>
      </c>
      <c r="N234" s="49"/>
      <c r="O234" s="41">
        <v>40.97</v>
      </c>
      <c r="P234" s="9"/>
      <c r="Q234" s="3">
        <v>125</v>
      </c>
      <c r="R234" s="9"/>
      <c r="S234" s="3" t="s">
        <v>35</v>
      </c>
      <c r="T234" s="29"/>
    </row>
    <row r="235" spans="1:20" s="31" customFormat="1" ht="11.25">
      <c r="A235" s="7" t="s">
        <v>172</v>
      </c>
      <c r="B235" s="4" t="s">
        <v>30</v>
      </c>
      <c r="C235" s="5" t="s">
        <v>31</v>
      </c>
      <c r="D235" s="6">
        <v>39954</v>
      </c>
      <c r="E235" s="3">
        <v>0.545138888888889</v>
      </c>
      <c r="F235" s="3">
        <v>299876</v>
      </c>
      <c r="G235" s="3">
        <v>6072403</v>
      </c>
      <c r="H235" s="3">
        <v>3.98</v>
      </c>
      <c r="I235" s="41">
        <v>19.5</v>
      </c>
      <c r="J235" s="41">
        <v>49.9</v>
      </c>
      <c r="K235" s="9">
        <f t="shared" si="5"/>
        <v>49900</v>
      </c>
      <c r="L235" s="3">
        <v>288</v>
      </c>
      <c r="M235" s="3">
        <v>8.95</v>
      </c>
      <c r="N235" s="49"/>
      <c r="O235" s="41">
        <v>33.3</v>
      </c>
      <c r="P235" s="3">
        <v>17</v>
      </c>
      <c r="Q235" s="3">
        <v>165</v>
      </c>
      <c r="R235" s="9"/>
      <c r="S235" s="3" t="s">
        <v>40</v>
      </c>
      <c r="T235" s="42" t="s">
        <v>175</v>
      </c>
    </row>
    <row r="236" spans="1:20" s="31" customFormat="1" ht="11.25">
      <c r="A236" s="7" t="s">
        <v>172</v>
      </c>
      <c r="B236" s="4" t="s">
        <v>30</v>
      </c>
      <c r="C236" s="5" t="s">
        <v>31</v>
      </c>
      <c r="D236" s="6">
        <v>39955</v>
      </c>
      <c r="E236" s="43">
        <v>0.5208333333333334</v>
      </c>
      <c r="F236" s="3"/>
      <c r="G236" s="3"/>
      <c r="H236" s="41">
        <v>4.14</v>
      </c>
      <c r="I236" s="41">
        <v>17.51</v>
      </c>
      <c r="J236" s="46">
        <v>53.146</v>
      </c>
      <c r="K236" s="9">
        <f t="shared" si="5"/>
        <v>53146</v>
      </c>
      <c r="L236" s="48">
        <v>440.2</v>
      </c>
      <c r="M236" s="3">
        <v>7.1</v>
      </c>
      <c r="N236" s="49"/>
      <c r="O236" s="41">
        <v>40.4</v>
      </c>
      <c r="P236" s="9">
        <v>90</v>
      </c>
      <c r="Q236" s="3">
        <v>150</v>
      </c>
      <c r="R236" s="9"/>
      <c r="S236" s="3" t="s">
        <v>35</v>
      </c>
      <c r="T236" s="29" t="s">
        <v>176</v>
      </c>
    </row>
    <row r="237" spans="1:20" s="31" customFormat="1" ht="11.25">
      <c r="A237" s="7" t="s">
        <v>172</v>
      </c>
      <c r="B237" s="4" t="s">
        <v>30</v>
      </c>
      <c r="C237" s="5" t="s">
        <v>31</v>
      </c>
      <c r="D237" s="6">
        <v>39957</v>
      </c>
      <c r="E237" s="43">
        <v>0.6319444444444444</v>
      </c>
      <c r="F237" s="3"/>
      <c r="G237" s="3"/>
      <c r="H237" s="41">
        <v>3.93</v>
      </c>
      <c r="I237" s="41">
        <v>14.8</v>
      </c>
      <c r="J237" s="46">
        <v>47.4</v>
      </c>
      <c r="K237" s="9">
        <f t="shared" si="5"/>
        <v>47400</v>
      </c>
      <c r="L237" s="48">
        <v>430</v>
      </c>
      <c r="M237" s="3">
        <v>6.19</v>
      </c>
      <c r="N237" s="49"/>
      <c r="O237" s="41">
        <v>31.9</v>
      </c>
      <c r="P237" s="9">
        <v>12</v>
      </c>
      <c r="Q237" s="3">
        <v>100</v>
      </c>
      <c r="R237" s="9"/>
      <c r="S237" s="3" t="s">
        <v>35</v>
      </c>
      <c r="T237" s="29" t="s">
        <v>177</v>
      </c>
    </row>
    <row r="238" spans="1:20" s="31" customFormat="1" ht="11.25">
      <c r="A238" s="7" t="s">
        <v>172</v>
      </c>
      <c r="B238" s="4" t="s">
        <v>30</v>
      </c>
      <c r="C238" s="5" t="s">
        <v>31</v>
      </c>
      <c r="D238" s="6">
        <v>39958</v>
      </c>
      <c r="E238" s="43">
        <v>0.6180555555555556</v>
      </c>
      <c r="F238" s="3"/>
      <c r="G238" s="3"/>
      <c r="H238" s="41">
        <v>4.07</v>
      </c>
      <c r="I238" s="41">
        <v>17.5</v>
      </c>
      <c r="J238" s="46">
        <v>48.1</v>
      </c>
      <c r="K238" s="9">
        <f t="shared" si="5"/>
        <v>48100</v>
      </c>
      <c r="L238" s="48">
        <v>418</v>
      </c>
      <c r="M238" s="3">
        <v>6.72</v>
      </c>
      <c r="N238" s="49"/>
      <c r="O238" s="41">
        <v>32.1</v>
      </c>
      <c r="P238" s="9">
        <v>135</v>
      </c>
      <c r="Q238" s="3">
        <v>19</v>
      </c>
      <c r="R238" s="9"/>
      <c r="S238" s="3" t="s">
        <v>35</v>
      </c>
      <c r="T238" s="29"/>
    </row>
    <row r="239" spans="1:20" s="31" customFormat="1" ht="11.25">
      <c r="A239" s="7" t="s">
        <v>172</v>
      </c>
      <c r="B239" s="4" t="s">
        <v>30</v>
      </c>
      <c r="C239" s="5" t="s">
        <v>31</v>
      </c>
      <c r="D239" s="6">
        <v>39960</v>
      </c>
      <c r="E239" s="43">
        <v>0.51875</v>
      </c>
      <c r="F239" s="3" t="s">
        <v>38</v>
      </c>
      <c r="G239" s="3" t="s">
        <v>38</v>
      </c>
      <c r="H239" s="3">
        <v>4.32</v>
      </c>
      <c r="I239" s="41">
        <v>16.9</v>
      </c>
      <c r="J239" s="41">
        <v>43.7</v>
      </c>
      <c r="K239" s="9">
        <f t="shared" si="5"/>
        <v>43700</v>
      </c>
      <c r="L239" s="44" t="s">
        <v>178</v>
      </c>
      <c r="M239" s="3">
        <v>8.42</v>
      </c>
      <c r="N239" s="49" t="s">
        <v>38</v>
      </c>
      <c r="O239" s="41">
        <v>29</v>
      </c>
      <c r="P239" s="3">
        <v>24</v>
      </c>
      <c r="Q239" s="3">
        <v>89</v>
      </c>
      <c r="R239" s="9" t="s">
        <v>38</v>
      </c>
      <c r="S239" s="3" t="s">
        <v>40</v>
      </c>
      <c r="T239" s="12" t="s">
        <v>179</v>
      </c>
    </row>
    <row r="240" spans="1:20" s="31" customFormat="1" ht="11.25">
      <c r="A240" s="7" t="s">
        <v>172</v>
      </c>
      <c r="B240" s="4" t="s">
        <v>30</v>
      </c>
      <c r="C240" s="5" t="s">
        <v>31</v>
      </c>
      <c r="D240" s="6">
        <v>39961</v>
      </c>
      <c r="E240" s="43">
        <v>0.5104166666666666</v>
      </c>
      <c r="F240" s="3"/>
      <c r="G240" s="3"/>
      <c r="H240" s="41">
        <v>3.99</v>
      </c>
      <c r="I240" s="41">
        <v>14.8</v>
      </c>
      <c r="J240" s="46">
        <v>50</v>
      </c>
      <c r="K240" s="9">
        <f t="shared" si="5"/>
        <v>50000</v>
      </c>
      <c r="L240" s="48">
        <v>394</v>
      </c>
      <c r="M240" s="3">
        <v>3.7</v>
      </c>
      <c r="N240" s="49"/>
      <c r="O240" s="41">
        <v>40.37</v>
      </c>
      <c r="P240" s="9">
        <v>13</v>
      </c>
      <c r="Q240" s="3">
        <v>75</v>
      </c>
      <c r="R240" s="9"/>
      <c r="S240" s="3" t="s">
        <v>35</v>
      </c>
      <c r="T240" s="29" t="s">
        <v>180</v>
      </c>
    </row>
    <row r="241" spans="1:20" ht="12" customHeight="1">
      <c r="A241" s="7" t="s">
        <v>172</v>
      </c>
      <c r="B241" s="4" t="s">
        <v>30</v>
      </c>
      <c r="C241" s="5" t="s">
        <v>31</v>
      </c>
      <c r="D241" s="6">
        <v>39965</v>
      </c>
      <c r="E241" s="43">
        <v>0.5520833333333334</v>
      </c>
      <c r="H241" s="41">
        <v>4.15</v>
      </c>
      <c r="I241" s="41">
        <v>14.78</v>
      </c>
      <c r="J241" s="46">
        <v>46.5</v>
      </c>
      <c r="K241" s="9">
        <f t="shared" si="5"/>
        <v>46500</v>
      </c>
      <c r="L241" s="48">
        <v>384.2</v>
      </c>
      <c r="M241" s="3">
        <v>8.5</v>
      </c>
      <c r="N241" s="49"/>
      <c r="O241" s="41">
        <v>37.6</v>
      </c>
      <c r="P241" s="9">
        <v>20</v>
      </c>
      <c r="Q241" s="3">
        <v>85</v>
      </c>
      <c r="S241" s="3" t="s">
        <v>35</v>
      </c>
      <c r="T241" s="29" t="s">
        <v>165</v>
      </c>
    </row>
    <row r="242" spans="1:20" ht="12" customHeight="1">
      <c r="A242" s="7" t="s">
        <v>172</v>
      </c>
      <c r="B242" s="4" t="s">
        <v>30</v>
      </c>
      <c r="C242" s="5" t="s">
        <v>31</v>
      </c>
      <c r="D242" s="6">
        <v>39968</v>
      </c>
      <c r="E242" s="43">
        <v>0.53125</v>
      </c>
      <c r="H242" s="41">
        <v>4.6</v>
      </c>
      <c r="I242" s="41">
        <v>15.7</v>
      </c>
      <c r="J242" s="46">
        <v>50.2</v>
      </c>
      <c r="K242" s="9">
        <f t="shared" si="5"/>
        <v>50200</v>
      </c>
      <c r="L242" s="9"/>
      <c r="M242" s="3">
        <v>6.83</v>
      </c>
      <c r="N242" s="49"/>
      <c r="O242" s="41">
        <v>32.175</v>
      </c>
      <c r="P242" s="9">
        <v>15</v>
      </c>
      <c r="Q242" s="3">
        <v>75</v>
      </c>
      <c r="S242" s="3" t="s">
        <v>35</v>
      </c>
      <c r="T242" s="29"/>
    </row>
    <row r="243" spans="1:20" ht="12" customHeight="1">
      <c r="A243" s="7" t="s">
        <v>172</v>
      </c>
      <c r="B243" s="4" t="s">
        <v>30</v>
      </c>
      <c r="C243" s="5" t="s">
        <v>31</v>
      </c>
      <c r="D243" s="6">
        <v>39973</v>
      </c>
      <c r="E243" s="43">
        <v>0.5555555555555556</v>
      </c>
      <c r="H243" s="41">
        <v>3.73</v>
      </c>
      <c r="I243" s="41">
        <v>14</v>
      </c>
      <c r="J243" s="46">
        <v>26.927</v>
      </c>
      <c r="K243" s="9">
        <f t="shared" si="5"/>
        <v>26927</v>
      </c>
      <c r="L243" s="9"/>
      <c r="M243" s="3">
        <v>6.5</v>
      </c>
      <c r="N243" s="49"/>
      <c r="O243" s="41">
        <v>17.823</v>
      </c>
      <c r="P243" s="9">
        <v>0</v>
      </c>
      <c r="Q243" s="3">
        <v>295</v>
      </c>
      <c r="S243" s="3" t="s">
        <v>35</v>
      </c>
      <c r="T243" s="29" t="s">
        <v>167</v>
      </c>
    </row>
    <row r="244" spans="1:20" ht="12" customHeight="1">
      <c r="A244" s="7" t="s">
        <v>172</v>
      </c>
      <c r="B244" s="4" t="s">
        <v>30</v>
      </c>
      <c r="C244" s="5" t="s">
        <v>31</v>
      </c>
      <c r="D244" s="6">
        <v>39976</v>
      </c>
      <c r="E244" s="43">
        <v>0.5520833333333334</v>
      </c>
      <c r="H244" s="41">
        <v>4.02</v>
      </c>
      <c r="I244" s="41">
        <v>10.06</v>
      </c>
      <c r="J244" s="46">
        <v>13.673</v>
      </c>
      <c r="K244" s="9">
        <f t="shared" si="5"/>
        <v>13673</v>
      </c>
      <c r="L244" s="9">
        <v>357.1</v>
      </c>
      <c r="M244" s="3">
        <v>7.42</v>
      </c>
      <c r="N244" s="49"/>
      <c r="O244" s="41">
        <v>9.704</v>
      </c>
      <c r="P244" s="9">
        <v>0</v>
      </c>
      <c r="Q244" s="3">
        <f>0.35*500</f>
        <v>175</v>
      </c>
      <c r="R244" s="9">
        <v>320</v>
      </c>
      <c r="S244" s="3" t="s">
        <v>35</v>
      </c>
      <c r="T244" s="29"/>
    </row>
    <row r="245" spans="1:20" ht="12" customHeight="1">
      <c r="A245" s="7" t="s">
        <v>172</v>
      </c>
      <c r="B245" s="4" t="s">
        <v>30</v>
      </c>
      <c r="C245" s="5" t="s">
        <v>31</v>
      </c>
      <c r="D245" s="6">
        <v>39979</v>
      </c>
      <c r="E245" s="43">
        <v>0.49444444444444446</v>
      </c>
      <c r="H245" s="41">
        <v>3.84</v>
      </c>
      <c r="I245" s="41">
        <v>14</v>
      </c>
      <c r="J245" s="46">
        <v>15.36</v>
      </c>
      <c r="K245" s="9">
        <f t="shared" si="5"/>
        <v>15360</v>
      </c>
      <c r="L245" s="9">
        <v>356.1</v>
      </c>
      <c r="M245" s="3">
        <v>7.6</v>
      </c>
      <c r="N245" s="49"/>
      <c r="O245" s="41">
        <v>10.172</v>
      </c>
      <c r="P245" s="9">
        <v>0</v>
      </c>
      <c r="Q245" s="3">
        <f>0.52*500</f>
        <v>260</v>
      </c>
      <c r="R245" s="9">
        <v>410</v>
      </c>
      <c r="S245" s="3" t="s">
        <v>35</v>
      </c>
      <c r="T245" s="29"/>
    </row>
    <row r="246" spans="1:20" ht="12" customHeight="1">
      <c r="A246" s="7" t="s">
        <v>172</v>
      </c>
      <c r="B246" s="4" t="s">
        <v>30</v>
      </c>
      <c r="C246" s="5" t="s">
        <v>31</v>
      </c>
      <c r="D246" s="6">
        <v>39983</v>
      </c>
      <c r="E246" s="43">
        <v>0.47222222222222227</v>
      </c>
      <c r="H246" s="41">
        <v>4.25</v>
      </c>
      <c r="I246" s="41">
        <v>13.5</v>
      </c>
      <c r="J246" s="46">
        <v>15.375</v>
      </c>
      <c r="K246" s="9">
        <f t="shared" si="5"/>
        <v>15375</v>
      </c>
      <c r="L246" s="9">
        <v>354</v>
      </c>
      <c r="M246" s="3">
        <v>7.73</v>
      </c>
      <c r="N246" s="49"/>
      <c r="O246" s="41">
        <v>12.95</v>
      </c>
      <c r="P246" s="9">
        <v>0</v>
      </c>
      <c r="Q246" s="3">
        <v>200</v>
      </c>
      <c r="R246" s="9">
        <v>460</v>
      </c>
      <c r="S246" s="3" t="s">
        <v>35</v>
      </c>
      <c r="T246" s="29" t="s">
        <v>181</v>
      </c>
    </row>
    <row r="247" spans="1:20" s="31" customFormat="1" ht="11.25">
      <c r="A247" s="7" t="s">
        <v>172</v>
      </c>
      <c r="B247" s="4" t="s">
        <v>30</v>
      </c>
      <c r="C247" s="5" t="s">
        <v>31</v>
      </c>
      <c r="D247" s="6">
        <v>39986</v>
      </c>
      <c r="E247" s="43">
        <v>0.5</v>
      </c>
      <c r="F247" s="3"/>
      <c r="G247" s="3"/>
      <c r="H247" s="41">
        <v>4.68</v>
      </c>
      <c r="I247" s="41">
        <v>13.1</v>
      </c>
      <c r="J247" s="46">
        <v>14.23</v>
      </c>
      <c r="K247" s="9">
        <f t="shared" si="5"/>
        <v>14230</v>
      </c>
      <c r="L247" s="9">
        <v>325.6</v>
      </c>
      <c r="M247" s="3">
        <v>4.93</v>
      </c>
      <c r="N247" s="49"/>
      <c r="O247" s="41">
        <v>11.7</v>
      </c>
      <c r="P247" s="9">
        <v>0</v>
      </c>
      <c r="Q247" s="3">
        <v>50</v>
      </c>
      <c r="R247" s="9">
        <v>620</v>
      </c>
      <c r="S247" s="3" t="s">
        <v>35</v>
      </c>
      <c r="T247" s="29"/>
    </row>
    <row r="248" spans="1:20" s="31" customFormat="1" ht="11.25">
      <c r="A248" s="7" t="s">
        <v>172</v>
      </c>
      <c r="B248" s="4" t="s">
        <v>30</v>
      </c>
      <c r="C248" s="5" t="s">
        <v>31</v>
      </c>
      <c r="D248" s="6">
        <v>39989</v>
      </c>
      <c r="E248" s="43">
        <v>0.4930555555555556</v>
      </c>
      <c r="F248" s="3"/>
      <c r="G248" s="3"/>
      <c r="H248" s="41">
        <v>4.56</v>
      </c>
      <c r="I248" s="41">
        <v>16.64</v>
      </c>
      <c r="J248" s="46">
        <v>15.8</v>
      </c>
      <c r="K248" s="9">
        <f t="shared" si="5"/>
        <v>15800</v>
      </c>
      <c r="L248" s="9"/>
      <c r="M248" s="3">
        <v>6.76</v>
      </c>
      <c r="N248" s="49"/>
      <c r="O248" s="41">
        <v>10.2</v>
      </c>
      <c r="P248" s="9">
        <v>12</v>
      </c>
      <c r="Q248" s="3">
        <v>31</v>
      </c>
      <c r="R248" s="9">
        <v>620</v>
      </c>
      <c r="S248" s="3" t="s">
        <v>35</v>
      </c>
      <c r="T248" s="29"/>
    </row>
    <row r="249" spans="1:20" ht="12" customHeight="1">
      <c r="A249" s="7" t="s">
        <v>172</v>
      </c>
      <c r="B249" s="4" t="s">
        <v>30</v>
      </c>
      <c r="C249" s="5" t="s">
        <v>31</v>
      </c>
      <c r="D249" s="6">
        <v>39993</v>
      </c>
      <c r="E249" s="43">
        <v>0.611111111111111</v>
      </c>
      <c r="H249" s="41">
        <v>5.37</v>
      </c>
      <c r="I249" s="41">
        <v>17.7</v>
      </c>
      <c r="J249" s="46">
        <v>12.66</v>
      </c>
      <c r="K249" s="9">
        <f t="shared" si="5"/>
        <v>12660</v>
      </c>
      <c r="L249" s="9">
        <v>210</v>
      </c>
      <c r="N249" s="49"/>
      <c r="O249" s="41">
        <v>6.96</v>
      </c>
      <c r="P249" s="9">
        <v>13</v>
      </c>
      <c r="Q249" s="3">
        <v>12</v>
      </c>
      <c r="S249" s="3" t="s">
        <v>40</v>
      </c>
      <c r="T249" s="29" t="s">
        <v>182</v>
      </c>
    </row>
    <row r="250" spans="1:20" ht="12" customHeight="1">
      <c r="A250" s="7" t="s">
        <v>172</v>
      </c>
      <c r="B250" s="4" t="s">
        <v>30</v>
      </c>
      <c r="C250" s="5" t="s">
        <v>31</v>
      </c>
      <c r="D250" s="6">
        <v>39997</v>
      </c>
      <c r="E250" s="43">
        <v>0.47222222222222227</v>
      </c>
      <c r="H250" s="41">
        <v>5.84</v>
      </c>
      <c r="I250" s="41">
        <v>14.6</v>
      </c>
      <c r="J250" s="46">
        <v>8.1</v>
      </c>
      <c r="K250" s="9">
        <f t="shared" si="5"/>
        <v>8100</v>
      </c>
      <c r="L250" s="9">
        <v>125</v>
      </c>
      <c r="N250" s="49"/>
      <c r="O250" s="41">
        <v>4.69</v>
      </c>
      <c r="P250" s="9">
        <v>18</v>
      </c>
      <c r="Q250" s="3">
        <v>8</v>
      </c>
      <c r="S250" s="3" t="s">
        <v>40</v>
      </c>
      <c r="T250" s="29" t="s">
        <v>183</v>
      </c>
    </row>
    <row r="251" spans="1:20" ht="12" customHeight="1">
      <c r="A251" s="7" t="s">
        <v>172</v>
      </c>
      <c r="B251" s="4" t="s">
        <v>30</v>
      </c>
      <c r="C251" s="5" t="s">
        <v>31</v>
      </c>
      <c r="D251" s="6">
        <v>40000</v>
      </c>
      <c r="E251" s="43">
        <v>0.4375</v>
      </c>
      <c r="H251" s="41">
        <v>7.46</v>
      </c>
      <c r="I251" s="41">
        <v>11.5</v>
      </c>
      <c r="J251" s="46">
        <v>3.75</v>
      </c>
      <c r="K251" s="9">
        <f t="shared" si="5"/>
        <v>3750</v>
      </c>
      <c r="L251" s="9">
        <v>179</v>
      </c>
      <c r="N251" s="49"/>
      <c r="O251" s="41">
        <v>2.01</v>
      </c>
      <c r="P251" s="9">
        <v>51</v>
      </c>
      <c r="Q251" s="3">
        <v>9</v>
      </c>
      <c r="S251" s="3" t="s">
        <v>40</v>
      </c>
      <c r="T251" s="29" t="s">
        <v>184</v>
      </c>
    </row>
    <row r="252" spans="1:20" ht="12" customHeight="1">
      <c r="A252" s="7" t="s">
        <v>172</v>
      </c>
      <c r="B252" s="4" t="s">
        <v>30</v>
      </c>
      <c r="C252" s="5" t="s">
        <v>31</v>
      </c>
      <c r="D252" s="6">
        <v>40004</v>
      </c>
      <c r="E252" s="43">
        <v>0.5</v>
      </c>
      <c r="H252" s="41">
        <v>6.58</v>
      </c>
      <c r="I252" s="41">
        <v>12.6</v>
      </c>
      <c r="J252" s="46">
        <v>4.76</v>
      </c>
      <c r="K252" s="9">
        <f t="shared" si="5"/>
        <v>4760</v>
      </c>
      <c r="L252" s="9">
        <v>139</v>
      </c>
      <c r="N252" s="49"/>
      <c r="O252" s="41">
        <v>2.21</v>
      </c>
      <c r="P252" s="9">
        <v>42</v>
      </c>
      <c r="Q252" s="3">
        <v>8</v>
      </c>
      <c r="S252" s="3" t="s">
        <v>40</v>
      </c>
      <c r="T252" s="29" t="s">
        <v>185</v>
      </c>
    </row>
    <row r="253" spans="1:20" ht="12" customHeight="1">
      <c r="A253" s="7" t="s">
        <v>172</v>
      </c>
      <c r="B253" s="4" t="s">
        <v>30</v>
      </c>
      <c r="C253" s="5" t="s">
        <v>31</v>
      </c>
      <c r="D253" s="6">
        <v>40007</v>
      </c>
      <c r="E253" s="43">
        <v>0.5104166666666666</v>
      </c>
      <c r="H253" s="41">
        <v>6</v>
      </c>
      <c r="I253" s="41">
        <v>11.43</v>
      </c>
      <c r="J253" s="46">
        <v>3.51</v>
      </c>
      <c r="K253" s="9">
        <f t="shared" si="5"/>
        <v>3510</v>
      </c>
      <c r="L253" s="9"/>
      <c r="M253" s="3">
        <v>8.9</v>
      </c>
      <c r="N253" s="49"/>
      <c r="O253" s="41">
        <v>2.3</v>
      </c>
      <c r="P253" s="9">
        <v>15</v>
      </c>
      <c r="Q253" s="3">
        <v>0</v>
      </c>
      <c r="S253" s="3" t="s">
        <v>35</v>
      </c>
      <c r="T253" s="29"/>
    </row>
    <row r="254" spans="1:20" ht="12" customHeight="1">
      <c r="A254" s="7" t="s">
        <v>172</v>
      </c>
      <c r="B254" s="4" t="s">
        <v>30</v>
      </c>
      <c r="C254" s="5" t="s">
        <v>31</v>
      </c>
      <c r="D254" s="6">
        <v>40011</v>
      </c>
      <c r="E254" s="43">
        <v>0.46527777777777773</v>
      </c>
      <c r="H254" s="41">
        <v>7.17</v>
      </c>
      <c r="I254" s="41">
        <v>10.16</v>
      </c>
      <c r="J254" s="46">
        <v>0.881</v>
      </c>
      <c r="K254" s="9">
        <f t="shared" si="5"/>
        <v>881</v>
      </c>
      <c r="L254" s="9"/>
      <c r="M254" s="3">
        <v>7.11</v>
      </c>
      <c r="N254" s="49"/>
      <c r="O254" s="41">
        <v>0.6</v>
      </c>
      <c r="P254" s="9">
        <v>41</v>
      </c>
      <c r="Q254" s="3">
        <v>0</v>
      </c>
      <c r="R254" s="9">
        <v>30</v>
      </c>
      <c r="S254" s="3" t="s">
        <v>35</v>
      </c>
      <c r="T254" s="29" t="s">
        <v>84</v>
      </c>
    </row>
    <row r="255" spans="1:20" ht="12" customHeight="1">
      <c r="A255" s="7" t="s">
        <v>172</v>
      </c>
      <c r="B255" s="4" t="s">
        <v>30</v>
      </c>
      <c r="C255" s="5" t="s">
        <v>31</v>
      </c>
      <c r="D255" s="6">
        <v>40014</v>
      </c>
      <c r="E255" s="43">
        <v>0.5104166666666666</v>
      </c>
      <c r="H255" s="41">
        <v>5.99</v>
      </c>
      <c r="I255" s="41">
        <v>14.61</v>
      </c>
      <c r="J255" s="46">
        <v>3</v>
      </c>
      <c r="K255" s="9">
        <f t="shared" si="5"/>
        <v>3000</v>
      </c>
      <c r="L255" s="9">
        <v>174.7</v>
      </c>
      <c r="M255" s="3">
        <v>8.27</v>
      </c>
      <c r="N255" s="49"/>
      <c r="O255" s="41">
        <v>2.4</v>
      </c>
      <c r="P255" s="9">
        <v>15</v>
      </c>
      <c r="Q255" s="3">
        <v>0</v>
      </c>
      <c r="R255" s="9">
        <v>138</v>
      </c>
      <c r="S255" s="3" t="s">
        <v>35</v>
      </c>
      <c r="T255" s="29" t="s">
        <v>186</v>
      </c>
    </row>
    <row r="256" spans="1:20" ht="12" customHeight="1">
      <c r="A256" s="7" t="s">
        <v>172</v>
      </c>
      <c r="B256" s="4" t="s">
        <v>30</v>
      </c>
      <c r="C256" s="5" t="s">
        <v>31</v>
      </c>
      <c r="D256" s="6">
        <v>40017</v>
      </c>
      <c r="E256" s="43">
        <v>0.5</v>
      </c>
      <c r="H256" s="41">
        <v>6.06</v>
      </c>
      <c r="I256" s="41">
        <v>12.98</v>
      </c>
      <c r="J256" s="46">
        <v>3.01</v>
      </c>
      <c r="K256" s="9">
        <f t="shared" si="5"/>
        <v>3010</v>
      </c>
      <c r="L256" s="9">
        <v>203.1</v>
      </c>
      <c r="M256" s="3">
        <v>9.9</v>
      </c>
      <c r="N256" s="49"/>
      <c r="O256" s="41">
        <v>2.58</v>
      </c>
      <c r="P256" s="9">
        <v>20</v>
      </c>
      <c r="R256" s="9">
        <v>130</v>
      </c>
      <c r="S256" s="3" t="s">
        <v>35</v>
      </c>
      <c r="T256" s="29"/>
    </row>
    <row r="257" spans="1:20" ht="12" customHeight="1">
      <c r="A257" s="7" t="s">
        <v>172</v>
      </c>
      <c r="B257" s="4" t="s">
        <v>30</v>
      </c>
      <c r="C257" s="5" t="s">
        <v>31</v>
      </c>
      <c r="D257" s="6">
        <v>40021</v>
      </c>
      <c r="E257" s="43">
        <v>0.4513888888888889</v>
      </c>
      <c r="H257" s="41">
        <v>6</v>
      </c>
      <c r="I257" s="41">
        <v>12.45</v>
      </c>
      <c r="J257" s="46">
        <v>3.32</v>
      </c>
      <c r="K257" s="9">
        <f t="shared" si="5"/>
        <v>3320</v>
      </c>
      <c r="L257" s="9">
        <v>201</v>
      </c>
      <c r="M257" s="3">
        <v>9.1</v>
      </c>
      <c r="N257" s="49"/>
      <c r="O257" s="41">
        <v>2.2</v>
      </c>
      <c r="P257" s="9">
        <v>26</v>
      </c>
      <c r="R257" s="9">
        <v>155</v>
      </c>
      <c r="S257" s="3" t="s">
        <v>35</v>
      </c>
      <c r="T257" s="29"/>
    </row>
    <row r="258" spans="1:20" ht="12" customHeight="1">
      <c r="A258" s="7" t="s">
        <v>172</v>
      </c>
      <c r="B258" s="4" t="s">
        <v>30</v>
      </c>
      <c r="C258" s="5" t="s">
        <v>31</v>
      </c>
      <c r="D258" s="6">
        <v>40025</v>
      </c>
      <c r="E258" s="43">
        <v>0.59375</v>
      </c>
      <c r="H258" s="41">
        <v>6.22</v>
      </c>
      <c r="I258" s="41">
        <v>15.57</v>
      </c>
      <c r="J258" s="46">
        <v>3.39</v>
      </c>
      <c r="K258" s="9">
        <f t="shared" si="5"/>
        <v>3390</v>
      </c>
      <c r="L258" s="9">
        <v>265.2</v>
      </c>
      <c r="M258" s="3">
        <v>9.05</v>
      </c>
      <c r="N258" s="49"/>
      <c r="O258" s="41">
        <v>2.691</v>
      </c>
      <c r="P258" s="9">
        <v>49</v>
      </c>
      <c r="Q258" s="3">
        <v>0</v>
      </c>
      <c r="R258" s="9">
        <v>88</v>
      </c>
      <c r="S258" s="3" t="s">
        <v>35</v>
      </c>
      <c r="T258" s="29" t="s">
        <v>187</v>
      </c>
    </row>
    <row r="259" spans="1:20" ht="12" customHeight="1">
      <c r="A259" s="7" t="s">
        <v>172</v>
      </c>
      <c r="B259" s="4" t="s">
        <v>30</v>
      </c>
      <c r="C259" s="5" t="s">
        <v>31</v>
      </c>
      <c r="D259" s="6">
        <v>40028</v>
      </c>
      <c r="E259" s="43">
        <v>0.3263888888888889</v>
      </c>
      <c r="H259" s="41">
        <v>6.3</v>
      </c>
      <c r="I259" s="41">
        <v>10.1</v>
      </c>
      <c r="J259" s="46">
        <v>3.6</v>
      </c>
      <c r="K259" s="9">
        <f t="shared" si="5"/>
        <v>3600</v>
      </c>
      <c r="L259" s="9">
        <v>231</v>
      </c>
      <c r="M259" s="3">
        <v>10</v>
      </c>
      <c r="N259" s="49"/>
      <c r="O259" s="41">
        <v>2.81</v>
      </c>
      <c r="P259" s="9">
        <v>50</v>
      </c>
      <c r="Q259" s="3">
        <v>0</v>
      </c>
      <c r="R259" s="9">
        <v>94</v>
      </c>
      <c r="S259" s="3" t="s">
        <v>35</v>
      </c>
      <c r="T259" s="29" t="s">
        <v>188</v>
      </c>
    </row>
    <row r="260" spans="1:20" ht="12" customHeight="1">
      <c r="A260" s="7" t="s">
        <v>172</v>
      </c>
      <c r="B260" s="4" t="s">
        <v>30</v>
      </c>
      <c r="C260" s="5" t="s">
        <v>31</v>
      </c>
      <c r="D260" s="6">
        <v>40031</v>
      </c>
      <c r="E260" s="43">
        <v>0.5069444444444444</v>
      </c>
      <c r="H260" s="41">
        <v>6.05</v>
      </c>
      <c r="I260" s="41">
        <v>15.84</v>
      </c>
      <c r="J260" s="46">
        <v>3.716</v>
      </c>
      <c r="K260" s="9">
        <f t="shared" si="5"/>
        <v>3716</v>
      </c>
      <c r="L260" s="9">
        <v>138</v>
      </c>
      <c r="M260" s="3">
        <v>6.64</v>
      </c>
      <c r="N260" s="49"/>
      <c r="O260" s="41">
        <v>2.901</v>
      </c>
      <c r="P260" s="9">
        <v>37</v>
      </c>
      <c r="Q260" s="3">
        <v>0</v>
      </c>
      <c r="R260" s="9">
        <v>125</v>
      </c>
      <c r="S260" s="3" t="s">
        <v>35</v>
      </c>
      <c r="T260" s="12" t="s">
        <v>189</v>
      </c>
    </row>
    <row r="261" spans="1:20" ht="12" customHeight="1">
      <c r="A261" s="7" t="s">
        <v>172</v>
      </c>
      <c r="B261" s="4" t="s">
        <v>30</v>
      </c>
      <c r="C261" s="5" t="s">
        <v>31</v>
      </c>
      <c r="D261" s="6">
        <v>40035</v>
      </c>
      <c r="E261" s="43">
        <v>0.3020833333333333</v>
      </c>
      <c r="H261" s="41">
        <v>6.12</v>
      </c>
      <c r="I261" s="41">
        <v>9.8</v>
      </c>
      <c r="J261" s="46">
        <v>3.67</v>
      </c>
      <c r="K261" s="9">
        <f t="shared" si="5"/>
        <v>3670</v>
      </c>
      <c r="L261" s="9">
        <v>129</v>
      </c>
      <c r="M261" s="3">
        <v>7.2</v>
      </c>
      <c r="N261" s="49"/>
      <c r="O261" s="41">
        <v>2.91</v>
      </c>
      <c r="P261" s="9">
        <v>29</v>
      </c>
      <c r="Q261" s="3">
        <v>0</v>
      </c>
      <c r="R261" s="9">
        <v>88</v>
      </c>
      <c r="S261" s="3" t="s">
        <v>35</v>
      </c>
      <c r="T261" s="12" t="s">
        <v>190</v>
      </c>
    </row>
    <row r="262" spans="1:20" ht="12" customHeight="1">
      <c r="A262" s="7" t="s">
        <v>191</v>
      </c>
      <c r="B262" s="4" t="s">
        <v>30</v>
      </c>
      <c r="C262" s="5" t="s">
        <v>31</v>
      </c>
      <c r="D262" s="6">
        <v>39912</v>
      </c>
      <c r="N262" s="49"/>
      <c r="S262" s="3" t="s">
        <v>33</v>
      </c>
      <c r="T262" s="29" t="s">
        <v>173</v>
      </c>
    </row>
    <row r="263" spans="1:20" ht="12" customHeight="1">
      <c r="A263" s="7" t="s">
        <v>191</v>
      </c>
      <c r="B263" s="4" t="s">
        <v>30</v>
      </c>
      <c r="C263" s="5" t="s">
        <v>31</v>
      </c>
      <c r="D263" s="6">
        <v>39938</v>
      </c>
      <c r="E263" s="7"/>
      <c r="H263" s="8">
        <v>7</v>
      </c>
      <c r="I263" s="8"/>
      <c r="J263" s="8">
        <v>30.4</v>
      </c>
      <c r="K263" s="9">
        <f>J263*1000</f>
        <v>30400</v>
      </c>
      <c r="L263" s="8"/>
      <c r="M263" s="8"/>
      <c r="N263" s="49"/>
      <c r="O263" s="8">
        <v>19</v>
      </c>
      <c r="P263" s="10">
        <v>153</v>
      </c>
      <c r="Q263" s="8"/>
      <c r="R263" s="11"/>
      <c r="S263" s="15" t="s">
        <v>35</v>
      </c>
      <c r="T263" s="12" t="s">
        <v>192</v>
      </c>
    </row>
    <row r="264" spans="1:20" ht="12" customHeight="1">
      <c r="A264" s="7" t="s">
        <v>191</v>
      </c>
      <c r="B264" s="4" t="s">
        <v>30</v>
      </c>
      <c r="C264" s="5" t="s">
        <v>31</v>
      </c>
      <c r="D264" s="6">
        <v>39947</v>
      </c>
      <c r="E264" s="13">
        <v>0.7083333333333334</v>
      </c>
      <c r="F264" s="7">
        <v>301197</v>
      </c>
      <c r="G264" s="7">
        <v>6072776</v>
      </c>
      <c r="H264" s="8"/>
      <c r="I264" s="8"/>
      <c r="J264" s="8"/>
      <c r="L264" s="7"/>
      <c r="M264" s="7"/>
      <c r="N264" s="49"/>
      <c r="O264" s="8"/>
      <c r="P264" s="7"/>
      <c r="Q264" s="7"/>
      <c r="R264" s="11"/>
      <c r="S264" s="15" t="s">
        <v>33</v>
      </c>
      <c r="T264" s="12" t="s">
        <v>193</v>
      </c>
    </row>
    <row r="265" spans="1:20" ht="12" customHeight="1">
      <c r="A265" s="7" t="s">
        <v>191</v>
      </c>
      <c r="B265" s="4" t="s">
        <v>30</v>
      </c>
      <c r="C265" s="5" t="s">
        <v>31</v>
      </c>
      <c r="D265" s="6">
        <v>39952</v>
      </c>
      <c r="E265" s="43">
        <v>0.5</v>
      </c>
      <c r="F265" s="3">
        <v>301229</v>
      </c>
      <c r="G265" s="3">
        <v>6072707</v>
      </c>
      <c r="H265" s="41">
        <v>6.91</v>
      </c>
      <c r="I265" s="41">
        <v>18.1</v>
      </c>
      <c r="J265" s="46">
        <v>46.6</v>
      </c>
      <c r="K265" s="9">
        <f>J265*1000</f>
        <v>46600</v>
      </c>
      <c r="L265" s="48">
        <v>79</v>
      </c>
      <c r="M265" s="3">
        <v>6.41</v>
      </c>
      <c r="N265" s="49"/>
      <c r="O265" s="41">
        <v>30.2</v>
      </c>
      <c r="P265" s="9">
        <v>78</v>
      </c>
      <c r="Q265" s="3">
        <v>50</v>
      </c>
      <c r="S265" s="3" t="s">
        <v>35</v>
      </c>
      <c r="T265" s="29" t="s">
        <v>194</v>
      </c>
    </row>
    <row r="266" spans="1:20" ht="12" customHeight="1">
      <c r="A266" s="7" t="s">
        <v>191</v>
      </c>
      <c r="B266" s="4" t="s">
        <v>30</v>
      </c>
      <c r="C266" s="5" t="s">
        <v>31</v>
      </c>
      <c r="D266" s="6">
        <v>39952</v>
      </c>
      <c r="E266" s="43">
        <v>0.5</v>
      </c>
      <c r="F266" s="3">
        <v>301229</v>
      </c>
      <c r="G266" s="3">
        <v>6072707</v>
      </c>
      <c r="H266" s="41"/>
      <c r="L266" s="9"/>
      <c r="N266" s="49"/>
      <c r="P266" s="9">
        <v>76</v>
      </c>
      <c r="Q266" s="3">
        <v>58</v>
      </c>
      <c r="S266" s="3" t="s">
        <v>35</v>
      </c>
      <c r="T266" s="29" t="s">
        <v>195</v>
      </c>
    </row>
    <row r="267" spans="1:20" ht="12" customHeight="1">
      <c r="A267" s="7" t="s">
        <v>191</v>
      </c>
      <c r="B267" s="4" t="s">
        <v>30</v>
      </c>
      <c r="C267" s="5" t="s">
        <v>31</v>
      </c>
      <c r="D267" s="6">
        <v>39953</v>
      </c>
      <c r="E267" s="43">
        <v>0.6041666666666666</v>
      </c>
      <c r="F267" s="3">
        <v>301229</v>
      </c>
      <c r="G267" s="3">
        <v>6072707</v>
      </c>
      <c r="H267" s="41">
        <v>8.22</v>
      </c>
      <c r="I267" s="41">
        <v>21.2</v>
      </c>
      <c r="J267" s="46">
        <v>45.6</v>
      </c>
      <c r="K267" s="9">
        <f aca="true" t="shared" si="6" ref="K267:K330">J267*1000</f>
        <v>45600</v>
      </c>
      <c r="L267" s="48">
        <v>272</v>
      </c>
      <c r="M267" s="3">
        <v>8.6</v>
      </c>
      <c r="N267" s="49"/>
      <c r="O267" s="41">
        <v>29.5</v>
      </c>
      <c r="P267" s="9">
        <v>51</v>
      </c>
      <c r="S267" s="3" t="s">
        <v>35</v>
      </c>
      <c r="T267" s="29"/>
    </row>
    <row r="268" spans="1:20" ht="12" customHeight="1">
      <c r="A268" s="7" t="s">
        <v>191</v>
      </c>
      <c r="B268" s="4" t="s">
        <v>30</v>
      </c>
      <c r="C268" s="5" t="s">
        <v>31</v>
      </c>
      <c r="D268" s="6">
        <v>39955</v>
      </c>
      <c r="E268" s="43">
        <v>0.4618055555555556</v>
      </c>
      <c r="F268" s="3">
        <v>301229</v>
      </c>
      <c r="G268" s="3">
        <v>6072707</v>
      </c>
      <c r="H268" s="41">
        <v>4.68</v>
      </c>
      <c r="I268" s="41">
        <v>16.92</v>
      </c>
      <c r="J268" s="46">
        <v>49.867</v>
      </c>
      <c r="K268" s="9">
        <f t="shared" si="6"/>
        <v>49867</v>
      </c>
      <c r="L268" s="48">
        <v>200.4</v>
      </c>
      <c r="M268" s="3">
        <v>6.94</v>
      </c>
      <c r="N268" s="49"/>
      <c r="O268" s="41">
        <v>38.35</v>
      </c>
      <c r="P268" s="9">
        <v>15</v>
      </c>
      <c r="Q268" s="3">
        <v>295</v>
      </c>
      <c r="S268" s="3" t="s">
        <v>35</v>
      </c>
      <c r="T268" s="29" t="s">
        <v>196</v>
      </c>
    </row>
    <row r="269" spans="1:20" ht="12" customHeight="1">
      <c r="A269" s="7" t="s">
        <v>191</v>
      </c>
      <c r="B269" s="4" t="s">
        <v>30</v>
      </c>
      <c r="C269" s="5" t="s">
        <v>31</v>
      </c>
      <c r="D269" s="6">
        <v>39957</v>
      </c>
      <c r="E269" s="43">
        <v>0.6875</v>
      </c>
      <c r="F269" s="3">
        <v>301229</v>
      </c>
      <c r="G269" s="3">
        <v>6072707</v>
      </c>
      <c r="H269" s="41">
        <v>5.44</v>
      </c>
      <c r="I269" s="41">
        <v>14.8</v>
      </c>
      <c r="J269" s="46">
        <v>43.8</v>
      </c>
      <c r="K269" s="9">
        <f t="shared" si="6"/>
        <v>43800</v>
      </c>
      <c r="L269" s="48">
        <v>136</v>
      </c>
      <c r="M269" s="3">
        <v>6.45</v>
      </c>
      <c r="N269" s="49"/>
      <c r="O269" s="41">
        <v>28.9</v>
      </c>
      <c r="P269" s="9">
        <v>11</v>
      </c>
      <c r="Q269" s="3">
        <v>225</v>
      </c>
      <c r="S269" s="3" t="s">
        <v>35</v>
      </c>
      <c r="T269" s="29" t="s">
        <v>197</v>
      </c>
    </row>
    <row r="270" spans="1:20" ht="12" customHeight="1">
      <c r="A270" s="7" t="s">
        <v>191</v>
      </c>
      <c r="B270" s="4" t="s">
        <v>30</v>
      </c>
      <c r="C270" s="5" t="s">
        <v>31</v>
      </c>
      <c r="D270" s="6">
        <v>39960</v>
      </c>
      <c r="E270" s="43">
        <v>0.611111111111111</v>
      </c>
      <c r="F270" s="3">
        <v>301229</v>
      </c>
      <c r="G270" s="3">
        <v>6072707</v>
      </c>
      <c r="H270" s="3">
        <v>6.09</v>
      </c>
      <c r="I270" s="41">
        <v>18</v>
      </c>
      <c r="J270" s="41">
        <v>36.5</v>
      </c>
      <c r="K270" s="9">
        <f t="shared" si="6"/>
        <v>36500</v>
      </c>
      <c r="L270" s="44" t="s">
        <v>198</v>
      </c>
      <c r="M270" s="3">
        <v>11.31</v>
      </c>
      <c r="N270" s="49" t="s">
        <v>38</v>
      </c>
      <c r="O270" s="41">
        <v>24</v>
      </c>
      <c r="P270" s="3" t="s">
        <v>38</v>
      </c>
      <c r="Q270" s="3">
        <v>121</v>
      </c>
      <c r="R270" s="9" t="s">
        <v>38</v>
      </c>
      <c r="S270" s="3" t="s">
        <v>40</v>
      </c>
      <c r="T270" s="12" t="s">
        <v>199</v>
      </c>
    </row>
    <row r="271" spans="1:20" ht="12" customHeight="1">
      <c r="A271" s="7" t="s">
        <v>191</v>
      </c>
      <c r="B271" s="4" t="s">
        <v>30</v>
      </c>
      <c r="C271" s="5" t="s">
        <v>31</v>
      </c>
      <c r="D271" s="6">
        <v>39961</v>
      </c>
      <c r="E271" s="43">
        <v>0.6118055555555556</v>
      </c>
      <c r="F271" s="3">
        <v>301229</v>
      </c>
      <c r="G271" s="3">
        <v>6072707</v>
      </c>
      <c r="H271" s="41">
        <v>6.34</v>
      </c>
      <c r="I271" s="41">
        <v>17.28</v>
      </c>
      <c r="J271" s="46">
        <v>40.3</v>
      </c>
      <c r="K271" s="9">
        <f t="shared" si="6"/>
        <v>40300</v>
      </c>
      <c r="L271" s="48">
        <v>14.8</v>
      </c>
      <c r="M271" s="3">
        <v>6.51</v>
      </c>
      <c r="N271" s="49"/>
      <c r="O271" s="41">
        <v>30.74</v>
      </c>
      <c r="P271" s="9">
        <v>50</v>
      </c>
      <c r="Q271" s="3">
        <v>75</v>
      </c>
      <c r="S271" s="3" t="s">
        <v>35</v>
      </c>
      <c r="T271" s="29" t="s">
        <v>197</v>
      </c>
    </row>
    <row r="272" spans="1:20" ht="12" customHeight="1">
      <c r="A272" s="7" t="s">
        <v>191</v>
      </c>
      <c r="B272" s="4" t="s">
        <v>30</v>
      </c>
      <c r="C272" s="5" t="s">
        <v>31</v>
      </c>
      <c r="D272" s="6">
        <v>39962</v>
      </c>
      <c r="E272" s="43">
        <v>0.6527777777777778</v>
      </c>
      <c r="F272" s="3">
        <v>301229</v>
      </c>
      <c r="G272" s="3">
        <v>6072707</v>
      </c>
      <c r="H272" s="3">
        <v>9.33</v>
      </c>
      <c r="I272" s="41">
        <v>13.7</v>
      </c>
      <c r="J272" s="41">
        <v>28.4</v>
      </c>
      <c r="K272" s="9">
        <f t="shared" si="6"/>
        <v>28400</v>
      </c>
      <c r="L272" s="44" t="s">
        <v>200</v>
      </c>
      <c r="M272" s="3">
        <v>11.29</v>
      </c>
      <c r="N272" s="49" t="s">
        <v>38</v>
      </c>
      <c r="O272" s="41">
        <v>18.2</v>
      </c>
      <c r="P272" s="3">
        <v>63</v>
      </c>
      <c r="Q272" s="3" t="s">
        <v>38</v>
      </c>
      <c r="R272" s="9" t="s">
        <v>38</v>
      </c>
      <c r="S272" s="3" t="s">
        <v>40</v>
      </c>
      <c r="T272" s="12" t="s">
        <v>201</v>
      </c>
    </row>
    <row r="273" spans="1:20" ht="12" customHeight="1">
      <c r="A273" s="7" t="s">
        <v>191</v>
      </c>
      <c r="B273" s="4" t="s">
        <v>30</v>
      </c>
      <c r="C273" s="5" t="s">
        <v>31</v>
      </c>
      <c r="D273" s="6">
        <v>39965</v>
      </c>
      <c r="E273" s="43">
        <v>0.6041666666666666</v>
      </c>
      <c r="F273" s="3">
        <v>301229</v>
      </c>
      <c r="G273" s="3">
        <v>6072707</v>
      </c>
      <c r="H273" s="41">
        <v>8.54</v>
      </c>
      <c r="I273" s="41">
        <v>15.86</v>
      </c>
      <c r="J273" s="46">
        <v>33.6</v>
      </c>
      <c r="K273" s="9">
        <f t="shared" si="6"/>
        <v>33600</v>
      </c>
      <c r="L273" s="48">
        <v>219.1</v>
      </c>
      <c r="M273" s="3">
        <v>14.94</v>
      </c>
      <c r="N273" s="49"/>
      <c r="O273" s="41">
        <v>26.53</v>
      </c>
      <c r="P273" s="9">
        <v>120</v>
      </c>
      <c r="Q273" s="3" t="s">
        <v>38</v>
      </c>
      <c r="S273" s="3" t="s">
        <v>35</v>
      </c>
      <c r="T273" s="29" t="s">
        <v>202</v>
      </c>
    </row>
    <row r="274" spans="1:20" ht="12" customHeight="1">
      <c r="A274" s="7" t="s">
        <v>191</v>
      </c>
      <c r="B274" s="4" t="s">
        <v>30</v>
      </c>
      <c r="C274" s="5" t="s">
        <v>31</v>
      </c>
      <c r="D274" s="6">
        <v>39968</v>
      </c>
      <c r="E274" s="43">
        <v>0.4583333333333333</v>
      </c>
      <c r="F274" s="3">
        <v>301229</v>
      </c>
      <c r="G274" s="3">
        <v>6072707</v>
      </c>
      <c r="H274" s="41">
        <v>7.25</v>
      </c>
      <c r="I274" s="41">
        <v>16</v>
      </c>
      <c r="J274" s="46">
        <v>35.27</v>
      </c>
      <c r="K274" s="9">
        <f t="shared" si="6"/>
        <v>35270</v>
      </c>
      <c r="L274" s="9"/>
      <c r="M274" s="3">
        <v>8.63</v>
      </c>
      <c r="N274" s="49"/>
      <c r="O274" s="41">
        <v>22.3</v>
      </c>
      <c r="P274" s="9">
        <v>90</v>
      </c>
      <c r="Q274" s="3" t="s">
        <v>38</v>
      </c>
      <c r="S274" s="3" t="s">
        <v>35</v>
      </c>
      <c r="T274" s="29"/>
    </row>
    <row r="275" spans="1:20" ht="12" customHeight="1">
      <c r="A275" s="7" t="s">
        <v>191</v>
      </c>
      <c r="B275" s="4" t="s">
        <v>30</v>
      </c>
      <c r="C275" s="5" t="s">
        <v>31</v>
      </c>
      <c r="D275" s="6">
        <v>39973</v>
      </c>
      <c r="E275" s="43">
        <v>0.6145833333333334</v>
      </c>
      <c r="H275" s="41">
        <v>8.21</v>
      </c>
      <c r="I275" s="41">
        <v>13.6</v>
      </c>
      <c r="J275" s="46">
        <v>17.344</v>
      </c>
      <c r="K275" s="9">
        <f t="shared" si="6"/>
        <v>17344</v>
      </c>
      <c r="L275" s="9"/>
      <c r="M275" s="3">
        <v>8</v>
      </c>
      <c r="N275" s="49"/>
      <c r="O275" s="41">
        <v>11.5245</v>
      </c>
      <c r="P275" s="9">
        <v>39</v>
      </c>
      <c r="R275" s="9">
        <v>620</v>
      </c>
      <c r="S275" s="3" t="s">
        <v>35</v>
      </c>
      <c r="T275" s="29" t="s">
        <v>203</v>
      </c>
    </row>
    <row r="276" spans="1:20" ht="12" customHeight="1">
      <c r="A276" s="7" t="s">
        <v>191</v>
      </c>
      <c r="B276" s="4" t="s">
        <v>30</v>
      </c>
      <c r="C276" s="5" t="s">
        <v>31</v>
      </c>
      <c r="D276" s="6">
        <v>39976</v>
      </c>
      <c r="E276" s="43">
        <v>0.611111111111111</v>
      </c>
      <c r="H276" s="41">
        <v>7.2</v>
      </c>
      <c r="I276" s="41">
        <v>10.3</v>
      </c>
      <c r="J276" s="46">
        <v>28.209</v>
      </c>
      <c r="K276" s="9">
        <f t="shared" si="6"/>
        <v>28209</v>
      </c>
      <c r="L276" s="9">
        <v>346</v>
      </c>
      <c r="M276" s="3">
        <v>7.41</v>
      </c>
      <c r="N276" s="49"/>
      <c r="O276" s="41">
        <v>20.156</v>
      </c>
      <c r="P276" s="9">
        <v>25</v>
      </c>
      <c r="Q276" s="3">
        <v>0</v>
      </c>
      <c r="S276" s="3" t="s">
        <v>35</v>
      </c>
      <c r="T276" s="29"/>
    </row>
    <row r="277" spans="1:20" ht="12" customHeight="1">
      <c r="A277" s="7" t="s">
        <v>191</v>
      </c>
      <c r="B277" s="4" t="s">
        <v>30</v>
      </c>
      <c r="C277" s="5" t="s">
        <v>31</v>
      </c>
      <c r="D277" s="6">
        <v>39979</v>
      </c>
      <c r="E277" s="43">
        <v>0.5381944444444444</v>
      </c>
      <c r="H277" s="41">
        <v>8.2</v>
      </c>
      <c r="I277" s="41">
        <v>18</v>
      </c>
      <c r="J277" s="46">
        <v>32.4</v>
      </c>
      <c r="K277" s="9">
        <f t="shared" si="6"/>
        <v>32400</v>
      </c>
      <c r="L277" s="9">
        <v>425.8</v>
      </c>
      <c r="M277" s="3">
        <v>10.47</v>
      </c>
      <c r="N277" s="49"/>
      <c r="O277" s="41">
        <v>19.7</v>
      </c>
      <c r="P277" s="9">
        <v>61</v>
      </c>
      <c r="Q277" s="3">
        <v>25</v>
      </c>
      <c r="R277" s="9">
        <v>580</v>
      </c>
      <c r="S277" s="3" t="s">
        <v>35</v>
      </c>
      <c r="T277" s="29" t="s">
        <v>204</v>
      </c>
    </row>
    <row r="278" spans="1:21" ht="12" customHeight="1">
      <c r="A278" s="7" t="s">
        <v>191</v>
      </c>
      <c r="B278" s="4" t="s">
        <v>30</v>
      </c>
      <c r="C278" s="5" t="s">
        <v>31</v>
      </c>
      <c r="D278" s="6">
        <v>39983</v>
      </c>
      <c r="E278" s="43">
        <v>0.576388888888889</v>
      </c>
      <c r="H278" s="41">
        <v>7.67</v>
      </c>
      <c r="I278" s="41">
        <v>15.87</v>
      </c>
      <c r="J278" s="46">
        <v>32.57</v>
      </c>
      <c r="K278" s="9">
        <f t="shared" si="6"/>
        <v>32570</v>
      </c>
      <c r="L278" s="9">
        <v>169.5</v>
      </c>
      <c r="M278" s="3">
        <v>7.1</v>
      </c>
      <c r="N278" s="49"/>
      <c r="O278" s="41">
        <v>25.67</v>
      </c>
      <c r="P278" s="9">
        <v>76</v>
      </c>
      <c r="Q278" s="3">
        <v>0</v>
      </c>
      <c r="R278" s="9">
        <v>0</v>
      </c>
      <c r="S278" s="3" t="s">
        <v>35</v>
      </c>
      <c r="T278" s="29" t="s">
        <v>205</v>
      </c>
      <c r="U278" s="7"/>
    </row>
    <row r="279" spans="1:21" ht="12" customHeight="1">
      <c r="A279" s="7" t="s">
        <v>191</v>
      </c>
      <c r="B279" s="4" t="s">
        <v>30</v>
      </c>
      <c r="C279" s="5" t="s">
        <v>31</v>
      </c>
      <c r="D279" s="6">
        <v>39986</v>
      </c>
      <c r="E279" s="43">
        <v>0.5520833333333334</v>
      </c>
      <c r="H279" s="41">
        <v>7.3</v>
      </c>
      <c r="I279" s="41">
        <v>16.58</v>
      </c>
      <c r="J279" s="46">
        <v>31.048</v>
      </c>
      <c r="K279" s="9">
        <f t="shared" si="6"/>
        <v>31048</v>
      </c>
      <c r="L279" s="9">
        <v>46.2</v>
      </c>
      <c r="M279" s="3">
        <v>8.65</v>
      </c>
      <c r="N279" s="49"/>
      <c r="O279" s="41">
        <v>24.04</v>
      </c>
      <c r="P279" s="9">
        <v>55</v>
      </c>
      <c r="Q279" s="3">
        <v>0</v>
      </c>
      <c r="R279" s="9">
        <v>0</v>
      </c>
      <c r="S279" s="3" t="s">
        <v>35</v>
      </c>
      <c r="T279" s="29"/>
      <c r="U279" s="7"/>
    </row>
    <row r="280" spans="1:20" ht="12" customHeight="1">
      <c r="A280" s="7" t="s">
        <v>191</v>
      </c>
      <c r="B280" s="4" t="s">
        <v>30</v>
      </c>
      <c r="C280" s="5" t="s">
        <v>31</v>
      </c>
      <c r="D280" s="6">
        <v>39990</v>
      </c>
      <c r="E280" s="43">
        <v>0.6041666666666666</v>
      </c>
      <c r="H280" s="41">
        <v>8.07</v>
      </c>
      <c r="I280" s="41">
        <v>17.07</v>
      </c>
      <c r="J280" s="46">
        <v>29.1</v>
      </c>
      <c r="K280" s="9">
        <f t="shared" si="6"/>
        <v>29100</v>
      </c>
      <c r="L280" s="9"/>
      <c r="M280" s="3">
        <v>11.89</v>
      </c>
      <c r="N280" s="49"/>
      <c r="O280" s="41">
        <v>18.6</v>
      </c>
      <c r="P280" s="9">
        <v>51</v>
      </c>
      <c r="R280" s="9">
        <v>0</v>
      </c>
      <c r="S280" s="3" t="s">
        <v>35</v>
      </c>
      <c r="T280" s="29"/>
    </row>
    <row r="281" spans="1:21" ht="12" customHeight="1">
      <c r="A281" s="7" t="s">
        <v>191</v>
      </c>
      <c r="B281" s="4" t="s">
        <v>30</v>
      </c>
      <c r="C281" s="5" t="s">
        <v>31</v>
      </c>
      <c r="D281" s="6">
        <v>39993</v>
      </c>
      <c r="E281" s="43">
        <v>0.513888888888889</v>
      </c>
      <c r="H281" s="41">
        <v>8.19</v>
      </c>
      <c r="I281" s="41">
        <v>19.4</v>
      </c>
      <c r="J281" s="46">
        <v>25.5</v>
      </c>
      <c r="K281" s="9">
        <f t="shared" si="6"/>
        <v>25500</v>
      </c>
      <c r="L281" s="9">
        <v>81</v>
      </c>
      <c r="N281" s="49"/>
      <c r="O281" s="41">
        <v>15</v>
      </c>
      <c r="P281" s="9">
        <v>49</v>
      </c>
      <c r="Q281" s="3">
        <v>0</v>
      </c>
      <c r="S281" s="3" t="s">
        <v>40</v>
      </c>
      <c r="T281" s="29"/>
      <c r="U281" s="7"/>
    </row>
    <row r="282" spans="1:21" ht="12" customHeight="1">
      <c r="A282" s="7" t="s">
        <v>191</v>
      </c>
      <c r="B282" s="4" t="s">
        <v>30</v>
      </c>
      <c r="C282" s="5" t="s">
        <v>31</v>
      </c>
      <c r="D282" s="6">
        <v>39997</v>
      </c>
      <c r="E282" s="43">
        <v>0.6215277777777778</v>
      </c>
      <c r="H282" s="41">
        <v>5.9</v>
      </c>
      <c r="I282" s="41">
        <v>17.1</v>
      </c>
      <c r="J282" s="46">
        <v>9.46</v>
      </c>
      <c r="K282" s="9">
        <f t="shared" si="6"/>
        <v>9460</v>
      </c>
      <c r="L282" s="9">
        <v>134</v>
      </c>
      <c r="N282" s="49"/>
      <c r="O282" s="41">
        <v>5.53</v>
      </c>
      <c r="P282" s="9">
        <v>14</v>
      </c>
      <c r="Q282" s="3">
        <v>15</v>
      </c>
      <c r="S282" s="3" t="s">
        <v>40</v>
      </c>
      <c r="T282" s="29" t="s">
        <v>206</v>
      </c>
      <c r="U282" s="7"/>
    </row>
    <row r="283" spans="1:21" ht="12" customHeight="1">
      <c r="A283" s="7" t="s">
        <v>191</v>
      </c>
      <c r="B283" s="4" t="s">
        <v>30</v>
      </c>
      <c r="C283" s="5" t="s">
        <v>31</v>
      </c>
      <c r="D283" s="6">
        <v>40000</v>
      </c>
      <c r="E283" s="43">
        <v>0.5965277777777778</v>
      </c>
      <c r="H283" s="41">
        <v>7.04</v>
      </c>
      <c r="I283" s="41">
        <v>15.2</v>
      </c>
      <c r="J283" s="46">
        <v>15.79</v>
      </c>
      <c r="K283" s="9">
        <f t="shared" si="6"/>
        <v>15790</v>
      </c>
      <c r="L283" s="9">
        <v>90</v>
      </c>
      <c r="N283" s="49"/>
      <c r="O283" s="41">
        <v>9.11</v>
      </c>
      <c r="P283" s="9">
        <v>36</v>
      </c>
      <c r="Q283" s="3">
        <v>9</v>
      </c>
      <c r="S283" s="3" t="s">
        <v>40</v>
      </c>
      <c r="T283" s="29" t="s">
        <v>207</v>
      </c>
      <c r="U283" s="7"/>
    </row>
    <row r="284" spans="1:21" ht="12" customHeight="1">
      <c r="A284" s="7" t="s">
        <v>191</v>
      </c>
      <c r="B284" s="4" t="s">
        <v>30</v>
      </c>
      <c r="C284" s="5" t="s">
        <v>31</v>
      </c>
      <c r="D284" s="6">
        <v>40004</v>
      </c>
      <c r="E284" s="43">
        <v>0.40625</v>
      </c>
      <c r="H284" s="41">
        <v>5.7</v>
      </c>
      <c r="I284" s="41">
        <v>11.4</v>
      </c>
      <c r="J284" s="46">
        <v>14.89</v>
      </c>
      <c r="K284" s="9">
        <f t="shared" si="6"/>
        <v>14890</v>
      </c>
      <c r="L284" s="9">
        <v>255</v>
      </c>
      <c r="N284" s="49"/>
      <c r="O284" s="41">
        <v>8.65</v>
      </c>
      <c r="P284" s="9">
        <v>13</v>
      </c>
      <c r="Q284" s="3">
        <v>18</v>
      </c>
      <c r="S284" s="3" t="s">
        <v>40</v>
      </c>
      <c r="T284" s="29" t="s">
        <v>208</v>
      </c>
      <c r="U284" s="7"/>
    </row>
    <row r="285" spans="1:21" ht="12" customHeight="1">
      <c r="A285" s="7" t="s">
        <v>191</v>
      </c>
      <c r="B285" s="4" t="s">
        <v>30</v>
      </c>
      <c r="C285" s="5" t="s">
        <v>31</v>
      </c>
      <c r="D285" s="6">
        <v>40007</v>
      </c>
      <c r="E285" s="43">
        <v>0.5868055555555556</v>
      </c>
      <c r="H285" s="41">
        <v>5.24</v>
      </c>
      <c r="I285" s="41">
        <v>13.92</v>
      </c>
      <c r="J285" s="46">
        <v>15.1</v>
      </c>
      <c r="K285" s="9">
        <f t="shared" si="6"/>
        <v>15100</v>
      </c>
      <c r="L285" s="9"/>
      <c r="M285" s="3">
        <v>7.22</v>
      </c>
      <c r="N285" s="49"/>
      <c r="O285" s="41">
        <v>9.7</v>
      </c>
      <c r="P285" s="9">
        <v>4</v>
      </c>
      <c r="Q285" s="3">
        <v>14</v>
      </c>
      <c r="S285" s="3" t="s">
        <v>35</v>
      </c>
      <c r="T285" s="29"/>
      <c r="U285" s="7"/>
    </row>
    <row r="286" spans="1:21" ht="12" customHeight="1">
      <c r="A286" s="7" t="s">
        <v>191</v>
      </c>
      <c r="B286" s="4" t="s">
        <v>30</v>
      </c>
      <c r="C286" s="5" t="s">
        <v>31</v>
      </c>
      <c r="D286" s="6">
        <v>40011</v>
      </c>
      <c r="E286" s="43">
        <v>0.53125</v>
      </c>
      <c r="H286" s="41">
        <v>6.41</v>
      </c>
      <c r="I286" s="41">
        <v>14.37</v>
      </c>
      <c r="J286" s="46">
        <v>7.59</v>
      </c>
      <c r="K286" s="9">
        <f t="shared" si="6"/>
        <v>7590</v>
      </c>
      <c r="L286" s="9"/>
      <c r="M286" s="3">
        <v>9.45</v>
      </c>
      <c r="N286" s="49"/>
      <c r="O286" s="41">
        <v>4.9</v>
      </c>
      <c r="P286" s="9">
        <v>19</v>
      </c>
      <c r="Q286" s="3">
        <v>0</v>
      </c>
      <c r="R286" s="9">
        <v>290</v>
      </c>
      <c r="S286" s="3" t="s">
        <v>35</v>
      </c>
      <c r="T286" s="29" t="s">
        <v>84</v>
      </c>
      <c r="U286" s="7"/>
    </row>
    <row r="287" spans="1:21" ht="12" customHeight="1">
      <c r="A287" s="7" t="s">
        <v>191</v>
      </c>
      <c r="B287" s="4" t="s">
        <v>30</v>
      </c>
      <c r="C287" s="5" t="s">
        <v>31</v>
      </c>
      <c r="D287" s="6">
        <v>40014</v>
      </c>
      <c r="E287" s="43">
        <v>0.5868055555555556</v>
      </c>
      <c r="H287" s="41">
        <v>7.05</v>
      </c>
      <c r="I287" s="41">
        <v>16.72</v>
      </c>
      <c r="J287" s="46">
        <v>4.994</v>
      </c>
      <c r="K287" s="9">
        <f t="shared" si="6"/>
        <v>4994</v>
      </c>
      <c r="L287" s="9">
        <v>208</v>
      </c>
      <c r="M287" s="3">
        <v>8.36</v>
      </c>
      <c r="N287" s="49"/>
      <c r="O287" s="41">
        <v>3.859</v>
      </c>
      <c r="P287" s="9">
        <v>25</v>
      </c>
      <c r="Q287" s="3">
        <v>0</v>
      </c>
      <c r="R287" s="9">
        <v>240</v>
      </c>
      <c r="S287" s="3" t="s">
        <v>35</v>
      </c>
      <c r="T287" s="29"/>
      <c r="U287" s="7"/>
    </row>
    <row r="288" spans="1:21" ht="12" customHeight="1">
      <c r="A288" s="7" t="s">
        <v>191</v>
      </c>
      <c r="B288" s="4" t="s">
        <v>30</v>
      </c>
      <c r="C288" s="5" t="s">
        <v>31</v>
      </c>
      <c r="D288" s="6">
        <v>40017</v>
      </c>
      <c r="E288" s="43">
        <v>0.5902777777777778</v>
      </c>
      <c r="H288" s="41">
        <v>6.95</v>
      </c>
      <c r="I288" s="41">
        <v>13.76</v>
      </c>
      <c r="J288" s="46">
        <v>4.33</v>
      </c>
      <c r="K288" s="9">
        <f t="shared" si="6"/>
        <v>4330</v>
      </c>
      <c r="L288" s="9">
        <v>178</v>
      </c>
      <c r="M288" s="3">
        <v>10</v>
      </c>
      <c r="N288" s="49"/>
      <c r="O288" s="41">
        <v>3.59</v>
      </c>
      <c r="P288" s="9">
        <v>36</v>
      </c>
      <c r="Q288" s="3">
        <v>0</v>
      </c>
      <c r="R288" s="9">
        <v>190</v>
      </c>
      <c r="S288" s="3" t="s">
        <v>35</v>
      </c>
      <c r="T288" s="29"/>
      <c r="U288" s="7"/>
    </row>
    <row r="289" spans="1:21" ht="12" customHeight="1">
      <c r="A289" s="7" t="s">
        <v>191</v>
      </c>
      <c r="B289" s="4" t="s">
        <v>30</v>
      </c>
      <c r="C289" s="5" t="s">
        <v>31</v>
      </c>
      <c r="D289" s="6">
        <v>40021</v>
      </c>
      <c r="E289" s="43">
        <v>0.4930555555555556</v>
      </c>
      <c r="H289" s="41">
        <v>6.89</v>
      </c>
      <c r="I289" s="41">
        <v>14</v>
      </c>
      <c r="J289" s="46">
        <v>4.1</v>
      </c>
      <c r="K289" s="9">
        <f t="shared" si="6"/>
        <v>4100</v>
      </c>
      <c r="L289" s="9">
        <v>185</v>
      </c>
      <c r="M289" s="3">
        <v>9.5</v>
      </c>
      <c r="N289" s="49"/>
      <c r="O289" s="41">
        <v>4.2</v>
      </c>
      <c r="P289" s="9">
        <v>39</v>
      </c>
      <c r="Q289" s="3">
        <v>0</v>
      </c>
      <c r="R289" s="9">
        <v>210</v>
      </c>
      <c r="S289" s="3" t="s">
        <v>35</v>
      </c>
      <c r="T289" s="29"/>
      <c r="U289" s="7"/>
    </row>
    <row r="290" spans="1:21" ht="12" customHeight="1">
      <c r="A290" s="7" t="s">
        <v>191</v>
      </c>
      <c r="B290" s="4" t="s">
        <v>30</v>
      </c>
      <c r="C290" s="5" t="s">
        <v>31</v>
      </c>
      <c r="D290" s="6">
        <v>40025</v>
      </c>
      <c r="E290" s="43">
        <v>0.4513888888888889</v>
      </c>
      <c r="H290" s="41">
        <v>6.69</v>
      </c>
      <c r="I290" s="41">
        <v>12.71</v>
      </c>
      <c r="J290" s="46">
        <v>5.56</v>
      </c>
      <c r="K290" s="9">
        <f t="shared" si="6"/>
        <v>5560</v>
      </c>
      <c r="L290" s="9">
        <v>128</v>
      </c>
      <c r="M290" s="3">
        <v>10.8</v>
      </c>
      <c r="N290" s="49"/>
      <c r="O290" s="41">
        <v>4.726</v>
      </c>
      <c r="P290" s="9">
        <v>22</v>
      </c>
      <c r="Q290" s="3">
        <v>0</v>
      </c>
      <c r="R290" s="9">
        <v>240</v>
      </c>
      <c r="S290" s="3" t="s">
        <v>35</v>
      </c>
      <c r="T290" s="29" t="s">
        <v>85</v>
      </c>
      <c r="U290" s="7"/>
    </row>
    <row r="291" spans="1:21" ht="12" customHeight="1">
      <c r="A291" s="7" t="s">
        <v>191</v>
      </c>
      <c r="B291" s="4" t="s">
        <v>30</v>
      </c>
      <c r="C291" s="5" t="s">
        <v>31</v>
      </c>
      <c r="D291" s="6">
        <v>40028</v>
      </c>
      <c r="E291" s="43">
        <v>0.5104166666666666</v>
      </c>
      <c r="H291" s="41">
        <v>6.7</v>
      </c>
      <c r="I291" s="41">
        <v>11.5</v>
      </c>
      <c r="J291" s="46">
        <v>6.1</v>
      </c>
      <c r="K291" s="9">
        <f t="shared" si="6"/>
        <v>6100</v>
      </c>
      <c r="L291" s="9">
        <v>145</v>
      </c>
      <c r="M291" s="3">
        <v>9.1</v>
      </c>
      <c r="N291" s="49"/>
      <c r="O291" s="41">
        <v>5.1</v>
      </c>
      <c r="P291" s="9">
        <v>35</v>
      </c>
      <c r="Q291" s="3">
        <v>0</v>
      </c>
      <c r="R291" s="9">
        <v>198</v>
      </c>
      <c r="S291" s="3" t="s">
        <v>35</v>
      </c>
      <c r="T291" s="29"/>
      <c r="U291" s="7"/>
    </row>
    <row r="292" spans="1:21" ht="12" customHeight="1">
      <c r="A292" s="7" t="s">
        <v>191</v>
      </c>
      <c r="B292" s="4" t="s">
        <v>30</v>
      </c>
      <c r="C292" s="5" t="s">
        <v>31</v>
      </c>
      <c r="D292" s="6">
        <v>40031</v>
      </c>
      <c r="E292" s="43">
        <v>0.5590277777777778</v>
      </c>
      <c r="H292" s="41">
        <v>7.21</v>
      </c>
      <c r="I292" s="41">
        <v>18.53</v>
      </c>
      <c r="J292" s="46">
        <v>6.911</v>
      </c>
      <c r="K292" s="9">
        <f t="shared" si="6"/>
        <v>6911</v>
      </c>
      <c r="L292" s="9">
        <v>210.7</v>
      </c>
      <c r="M292" s="3">
        <v>5.52</v>
      </c>
      <c r="N292" s="49"/>
      <c r="O292" s="41">
        <v>5.126</v>
      </c>
      <c r="P292" s="9">
        <v>26</v>
      </c>
      <c r="Q292" s="3">
        <v>0</v>
      </c>
      <c r="R292" s="9">
        <v>230</v>
      </c>
      <c r="S292" s="3" t="s">
        <v>35</v>
      </c>
      <c r="T292" s="29" t="s">
        <v>209</v>
      </c>
      <c r="U292" s="7"/>
    </row>
    <row r="293" spans="1:21" ht="12" customHeight="1">
      <c r="A293" s="7" t="s">
        <v>191</v>
      </c>
      <c r="B293" s="4" t="s">
        <v>30</v>
      </c>
      <c r="C293" s="5" t="s">
        <v>31</v>
      </c>
      <c r="D293" s="6">
        <v>40035</v>
      </c>
      <c r="E293" s="43">
        <v>0.4791666666666667</v>
      </c>
      <c r="H293" s="41">
        <v>7.1</v>
      </c>
      <c r="I293" s="41">
        <v>13.8</v>
      </c>
      <c r="J293" s="46">
        <v>6.7</v>
      </c>
      <c r="K293" s="9">
        <f t="shared" si="6"/>
        <v>6700</v>
      </c>
      <c r="L293" s="9">
        <v>209</v>
      </c>
      <c r="M293" s="3">
        <v>6.8</v>
      </c>
      <c r="N293" s="49"/>
      <c r="O293" s="41">
        <v>4.78</v>
      </c>
      <c r="P293" s="9">
        <v>22</v>
      </c>
      <c r="Q293" s="3">
        <v>0</v>
      </c>
      <c r="R293" s="9">
        <v>190</v>
      </c>
      <c r="S293" s="3" t="s">
        <v>35</v>
      </c>
      <c r="T293" s="29" t="s">
        <v>210</v>
      </c>
      <c r="U293" s="7"/>
    </row>
    <row r="294" spans="1:21" ht="12" customHeight="1">
      <c r="A294" s="7" t="s">
        <v>191</v>
      </c>
      <c r="B294" s="4" t="s">
        <v>30</v>
      </c>
      <c r="C294" s="5" t="s">
        <v>31</v>
      </c>
      <c r="D294" s="6">
        <v>40038</v>
      </c>
      <c r="E294" s="43">
        <v>0.5555555555555556</v>
      </c>
      <c r="H294" s="41">
        <v>6.54</v>
      </c>
      <c r="I294" s="41">
        <v>12.6</v>
      </c>
      <c r="J294" s="46">
        <v>6.9</v>
      </c>
      <c r="K294" s="9">
        <f t="shared" si="6"/>
        <v>6900</v>
      </c>
      <c r="L294" s="9">
        <v>177</v>
      </c>
      <c r="M294" s="3">
        <v>7.54</v>
      </c>
      <c r="N294" s="49"/>
      <c r="O294" s="41">
        <v>3.99</v>
      </c>
      <c r="P294" s="9">
        <v>23</v>
      </c>
      <c r="Q294" s="3">
        <v>14</v>
      </c>
      <c r="R294" s="9">
        <v>173</v>
      </c>
      <c r="S294" s="3" t="s">
        <v>35</v>
      </c>
      <c r="T294" s="29" t="s">
        <v>211</v>
      </c>
      <c r="U294" s="7"/>
    </row>
    <row r="295" spans="1:21" ht="12" customHeight="1">
      <c r="A295" s="7" t="s">
        <v>191</v>
      </c>
      <c r="B295" s="4" t="s">
        <v>30</v>
      </c>
      <c r="C295" s="5" t="s">
        <v>31</v>
      </c>
      <c r="D295" s="6">
        <v>40042</v>
      </c>
      <c r="E295" s="43">
        <v>0.4791666666666667</v>
      </c>
      <c r="H295" s="41">
        <v>4.3</v>
      </c>
      <c r="I295" s="41">
        <v>15.7</v>
      </c>
      <c r="J295" s="46">
        <v>9.266</v>
      </c>
      <c r="K295" s="9">
        <f t="shared" si="6"/>
        <v>9266</v>
      </c>
      <c r="L295" s="9">
        <v>133.9</v>
      </c>
      <c r="M295" s="3">
        <v>9.27</v>
      </c>
      <c r="N295" s="49"/>
      <c r="O295" s="41">
        <v>5.933</v>
      </c>
      <c r="P295" s="9">
        <v>0</v>
      </c>
      <c r="Q295" s="3">
        <v>115</v>
      </c>
      <c r="R295" s="9">
        <v>200</v>
      </c>
      <c r="S295" s="3" t="s">
        <v>35</v>
      </c>
      <c r="T295" s="29" t="s">
        <v>212</v>
      </c>
      <c r="U295" s="7"/>
    </row>
    <row r="296" spans="1:21" ht="12" customHeight="1">
      <c r="A296" s="7" t="s">
        <v>191</v>
      </c>
      <c r="B296" s="4" t="s">
        <v>30</v>
      </c>
      <c r="C296" s="5" t="s">
        <v>31</v>
      </c>
      <c r="D296" s="6">
        <v>40046</v>
      </c>
      <c r="E296" s="43">
        <v>0.4618055555555556</v>
      </c>
      <c r="H296" s="41">
        <v>7.36</v>
      </c>
      <c r="I296" s="41">
        <v>15</v>
      </c>
      <c r="J296" s="46">
        <v>6.15</v>
      </c>
      <c r="K296" s="9">
        <f t="shared" si="6"/>
        <v>6150</v>
      </c>
      <c r="L296" s="9">
        <v>166.2</v>
      </c>
      <c r="M296" s="3">
        <v>9.18</v>
      </c>
      <c r="N296" s="49"/>
      <c r="O296" s="41">
        <v>4.004</v>
      </c>
      <c r="P296" s="9">
        <v>23</v>
      </c>
      <c r="Q296" s="3">
        <v>0</v>
      </c>
      <c r="R296" s="9">
        <v>140</v>
      </c>
      <c r="S296" s="3" t="s">
        <v>35</v>
      </c>
      <c r="T296" s="29" t="s">
        <v>213</v>
      </c>
      <c r="U296" s="7"/>
    </row>
    <row r="297" spans="1:21" ht="12" customHeight="1">
      <c r="A297" s="7" t="s">
        <v>191</v>
      </c>
      <c r="B297" s="4" t="s">
        <v>30</v>
      </c>
      <c r="C297" s="5" t="s">
        <v>31</v>
      </c>
      <c r="D297" s="6">
        <v>40049</v>
      </c>
      <c r="E297" s="43">
        <v>0.44097222222222227</v>
      </c>
      <c r="H297" s="41">
        <v>7.12</v>
      </c>
      <c r="I297" s="41">
        <v>12.3</v>
      </c>
      <c r="J297" s="46">
        <v>7.21</v>
      </c>
      <c r="K297" s="9">
        <f t="shared" si="6"/>
        <v>7210</v>
      </c>
      <c r="L297" s="9">
        <v>172</v>
      </c>
      <c r="M297" s="3">
        <v>8.56</v>
      </c>
      <c r="N297" s="49"/>
      <c r="O297" s="41">
        <v>4.53</v>
      </c>
      <c r="P297" s="9">
        <v>15</v>
      </c>
      <c r="Q297" s="3">
        <v>0</v>
      </c>
      <c r="R297" s="9">
        <v>154</v>
      </c>
      <c r="S297" s="3" t="s">
        <v>35</v>
      </c>
      <c r="T297" s="29" t="s">
        <v>214</v>
      </c>
      <c r="U297" s="7"/>
    </row>
    <row r="298" spans="1:21" ht="12" customHeight="1">
      <c r="A298" s="7" t="s">
        <v>191</v>
      </c>
      <c r="B298" s="4" t="s">
        <v>30</v>
      </c>
      <c r="C298" s="5" t="s">
        <v>31</v>
      </c>
      <c r="D298" s="6">
        <v>40050</v>
      </c>
      <c r="E298" s="43">
        <v>0.5625</v>
      </c>
      <c r="H298" s="41">
        <v>6.2</v>
      </c>
      <c r="I298" s="41">
        <v>14.5</v>
      </c>
      <c r="J298" s="46">
        <v>6.62</v>
      </c>
      <c r="K298" s="9">
        <f t="shared" si="6"/>
        <v>6620</v>
      </c>
      <c r="L298" s="9">
        <v>213</v>
      </c>
      <c r="M298" s="3">
        <v>7.76</v>
      </c>
      <c r="N298" s="49"/>
      <c r="O298" s="41">
        <v>4.348</v>
      </c>
      <c r="P298" s="9">
        <f>0.18*300</f>
        <v>54</v>
      </c>
      <c r="Q298" s="3">
        <v>0</v>
      </c>
      <c r="R298" s="9">
        <v>162</v>
      </c>
      <c r="S298" s="3" t="s">
        <v>35</v>
      </c>
      <c r="T298" s="29" t="s">
        <v>215</v>
      </c>
      <c r="U298" s="7"/>
    </row>
    <row r="299" spans="1:21" ht="12" customHeight="1">
      <c r="A299" s="7" t="s">
        <v>191</v>
      </c>
      <c r="B299" s="4" t="s">
        <v>30</v>
      </c>
      <c r="C299" s="5" t="s">
        <v>31</v>
      </c>
      <c r="D299" s="6">
        <v>40053</v>
      </c>
      <c r="E299" s="43">
        <v>0.5520833333333334</v>
      </c>
      <c r="H299" s="41">
        <v>6.95</v>
      </c>
      <c r="I299" s="41">
        <v>19.6</v>
      </c>
      <c r="J299" s="46">
        <v>7.86</v>
      </c>
      <c r="K299" s="9">
        <f t="shared" si="6"/>
        <v>7860</v>
      </c>
      <c r="L299" s="9">
        <v>197.8</v>
      </c>
      <c r="M299" s="3">
        <v>7.93</v>
      </c>
      <c r="N299" s="49"/>
      <c r="O299" s="41">
        <v>4.693</v>
      </c>
      <c r="P299" s="9">
        <f>0.44*100</f>
        <v>44</v>
      </c>
      <c r="Q299" s="3">
        <v>0</v>
      </c>
      <c r="R299" s="9">
        <v>141</v>
      </c>
      <c r="S299" s="3" t="s">
        <v>35</v>
      </c>
      <c r="T299" s="29" t="s">
        <v>216</v>
      </c>
      <c r="U299" s="7"/>
    </row>
    <row r="300" spans="1:21" ht="12" customHeight="1">
      <c r="A300" s="7" t="s">
        <v>191</v>
      </c>
      <c r="B300" s="4" t="s">
        <v>30</v>
      </c>
      <c r="C300" s="5" t="s">
        <v>31</v>
      </c>
      <c r="D300" s="6">
        <v>40056</v>
      </c>
      <c r="E300" s="43">
        <v>0.5520833333333334</v>
      </c>
      <c r="H300" s="41">
        <v>6.21</v>
      </c>
      <c r="I300" s="41">
        <v>14.21</v>
      </c>
      <c r="J300" s="46">
        <v>6.12</v>
      </c>
      <c r="K300" s="9">
        <f t="shared" si="6"/>
        <v>6120</v>
      </c>
      <c r="L300" s="9">
        <v>188</v>
      </c>
      <c r="M300" s="3">
        <v>8.23</v>
      </c>
      <c r="N300" s="49"/>
      <c r="O300" s="41">
        <v>3.91</v>
      </c>
      <c r="P300" s="9">
        <v>31</v>
      </c>
      <c r="Q300" s="3">
        <v>0</v>
      </c>
      <c r="R300" s="9">
        <v>153</v>
      </c>
      <c r="S300" s="3" t="s">
        <v>35</v>
      </c>
      <c r="T300" s="29" t="s">
        <v>217</v>
      </c>
      <c r="U300" s="7"/>
    </row>
    <row r="301" spans="1:21" ht="12" customHeight="1">
      <c r="A301" s="7" t="s">
        <v>191</v>
      </c>
      <c r="B301" s="4" t="s">
        <v>30</v>
      </c>
      <c r="C301" s="5" t="s">
        <v>31</v>
      </c>
      <c r="D301" s="6">
        <v>40060</v>
      </c>
      <c r="E301" s="43">
        <v>0.6041666666666666</v>
      </c>
      <c r="H301" s="41">
        <v>6.52</v>
      </c>
      <c r="I301" s="41">
        <v>13.4</v>
      </c>
      <c r="J301" s="46">
        <v>6.71</v>
      </c>
      <c r="K301" s="9">
        <f t="shared" si="6"/>
        <v>6710</v>
      </c>
      <c r="L301" s="9">
        <v>201</v>
      </c>
      <c r="M301" s="3">
        <v>7.45</v>
      </c>
      <c r="N301" s="49"/>
      <c r="O301" s="41">
        <v>4.67</v>
      </c>
      <c r="P301" s="9">
        <v>30</v>
      </c>
      <c r="R301" s="9">
        <v>172</v>
      </c>
      <c r="S301" s="3" t="s">
        <v>35</v>
      </c>
      <c r="T301" s="29"/>
      <c r="U301" s="7"/>
    </row>
    <row r="302" spans="1:21" ht="12" customHeight="1">
      <c r="A302" s="7" t="s">
        <v>191</v>
      </c>
      <c r="B302" s="4" t="s">
        <v>30</v>
      </c>
      <c r="C302" s="5" t="s">
        <v>31</v>
      </c>
      <c r="D302" s="6">
        <v>40067</v>
      </c>
      <c r="E302" s="43">
        <v>0.5833333333333334</v>
      </c>
      <c r="H302" s="41">
        <v>7.57</v>
      </c>
      <c r="I302" s="41">
        <v>19.5</v>
      </c>
      <c r="J302" s="46">
        <v>10.99</v>
      </c>
      <c r="K302" s="9">
        <f t="shared" si="6"/>
        <v>10990</v>
      </c>
      <c r="L302" s="9">
        <v>226.3</v>
      </c>
      <c r="M302" s="3">
        <v>6.91</v>
      </c>
      <c r="N302" s="49"/>
      <c r="O302" s="41">
        <v>6.584</v>
      </c>
      <c r="P302" s="9">
        <v>39</v>
      </c>
      <c r="R302" s="9">
        <v>180</v>
      </c>
      <c r="S302" s="3" t="s">
        <v>35</v>
      </c>
      <c r="T302" s="29" t="s">
        <v>218</v>
      </c>
      <c r="U302" s="7"/>
    </row>
    <row r="303" spans="1:21" ht="12" customHeight="1">
      <c r="A303" s="7" t="s">
        <v>191</v>
      </c>
      <c r="B303" s="4" t="s">
        <v>30</v>
      </c>
      <c r="C303" s="5" t="s">
        <v>31</v>
      </c>
      <c r="D303" s="6">
        <v>40070</v>
      </c>
      <c r="E303" s="43">
        <v>0.4583333333333333</v>
      </c>
      <c r="H303" s="41">
        <v>7.41</v>
      </c>
      <c r="I303" s="41">
        <v>14.2</v>
      </c>
      <c r="J303" s="46">
        <v>9.92</v>
      </c>
      <c r="K303" s="9">
        <f t="shared" si="6"/>
        <v>9920</v>
      </c>
      <c r="L303" s="9">
        <v>201</v>
      </c>
      <c r="M303" s="3">
        <v>7.43</v>
      </c>
      <c r="N303" s="49"/>
      <c r="O303" s="41">
        <v>4.72</v>
      </c>
      <c r="P303" s="9">
        <v>28</v>
      </c>
      <c r="R303" s="9">
        <v>152</v>
      </c>
      <c r="S303" s="3" t="s">
        <v>35</v>
      </c>
      <c r="T303" s="29" t="s">
        <v>219</v>
      </c>
      <c r="U303" s="7"/>
    </row>
    <row r="304" spans="1:21" ht="12" customHeight="1">
      <c r="A304" s="7" t="s">
        <v>191</v>
      </c>
      <c r="B304" s="4" t="s">
        <v>30</v>
      </c>
      <c r="C304" s="5" t="s">
        <v>31</v>
      </c>
      <c r="D304" s="6">
        <v>40073</v>
      </c>
      <c r="E304" s="43">
        <v>0.375</v>
      </c>
      <c r="H304" s="41">
        <v>7.14</v>
      </c>
      <c r="I304" s="41">
        <v>12.9</v>
      </c>
      <c r="J304" s="46">
        <v>9.78</v>
      </c>
      <c r="K304" s="9">
        <f t="shared" si="6"/>
        <v>9780</v>
      </c>
      <c r="L304" s="9">
        <v>195</v>
      </c>
      <c r="M304" s="3">
        <v>7.31</v>
      </c>
      <c r="N304" s="49"/>
      <c r="O304" s="41">
        <v>4.98</v>
      </c>
      <c r="P304" s="9">
        <v>25</v>
      </c>
      <c r="R304" s="9">
        <v>192</v>
      </c>
      <c r="S304" s="3" t="s">
        <v>35</v>
      </c>
      <c r="T304" s="29"/>
      <c r="U304" s="7"/>
    </row>
    <row r="305" spans="1:21" ht="12" customHeight="1">
      <c r="A305" s="7" t="s">
        <v>191</v>
      </c>
      <c r="B305" s="4" t="s">
        <v>30</v>
      </c>
      <c r="C305" s="5" t="s">
        <v>31</v>
      </c>
      <c r="D305" s="6">
        <v>40077</v>
      </c>
      <c r="E305" s="43">
        <v>0.43402777777777773</v>
      </c>
      <c r="H305" s="41">
        <v>7.18</v>
      </c>
      <c r="I305" s="41">
        <v>11.9</v>
      </c>
      <c r="J305" s="46">
        <v>8.95</v>
      </c>
      <c r="K305" s="9">
        <f t="shared" si="6"/>
        <v>8950</v>
      </c>
      <c r="L305" s="9">
        <v>208</v>
      </c>
      <c r="M305" s="3">
        <v>6.52</v>
      </c>
      <c r="N305" s="49"/>
      <c r="O305" s="41">
        <v>5.74</v>
      </c>
      <c r="P305" s="9">
        <v>20</v>
      </c>
      <c r="R305" s="9">
        <v>182</v>
      </c>
      <c r="S305" s="3" t="s">
        <v>35</v>
      </c>
      <c r="T305" s="29"/>
      <c r="U305" s="7"/>
    </row>
    <row r="306" spans="1:21" ht="12" customHeight="1">
      <c r="A306" s="7" t="s">
        <v>191</v>
      </c>
      <c r="B306" s="4" t="s">
        <v>30</v>
      </c>
      <c r="C306" s="5" t="s">
        <v>31</v>
      </c>
      <c r="D306" s="6">
        <v>40081</v>
      </c>
      <c r="E306" s="43">
        <v>0.513888888888889</v>
      </c>
      <c r="H306" s="41">
        <v>7.2</v>
      </c>
      <c r="I306" s="41">
        <v>12.5</v>
      </c>
      <c r="J306" s="46">
        <v>7.89</v>
      </c>
      <c r="K306" s="9">
        <f t="shared" si="6"/>
        <v>7890</v>
      </c>
      <c r="L306" s="9">
        <v>160</v>
      </c>
      <c r="M306" s="3">
        <v>8.23</v>
      </c>
      <c r="N306" s="49"/>
      <c r="O306" s="41">
        <v>4.85</v>
      </c>
      <c r="P306" s="9">
        <v>18</v>
      </c>
      <c r="R306" s="9">
        <v>178</v>
      </c>
      <c r="S306" s="3" t="s">
        <v>35</v>
      </c>
      <c r="T306" s="29"/>
      <c r="U306" s="7"/>
    </row>
    <row r="307" spans="1:21" ht="12" customHeight="1">
      <c r="A307" s="7" t="s">
        <v>191</v>
      </c>
      <c r="B307" s="4" t="s">
        <v>30</v>
      </c>
      <c r="C307" s="5" t="s">
        <v>31</v>
      </c>
      <c r="D307" s="6">
        <v>40084</v>
      </c>
      <c r="E307" s="43">
        <v>0.3958333333333333</v>
      </c>
      <c r="H307" s="41">
        <v>7.29</v>
      </c>
      <c r="I307" s="41">
        <v>13.3</v>
      </c>
      <c r="J307" s="46">
        <v>7.17</v>
      </c>
      <c r="K307" s="9">
        <f t="shared" si="6"/>
        <v>7170</v>
      </c>
      <c r="L307" s="9">
        <v>148</v>
      </c>
      <c r="M307" s="3">
        <v>9.73</v>
      </c>
      <c r="N307" s="49"/>
      <c r="O307" s="41">
        <v>4.81</v>
      </c>
      <c r="P307" s="9">
        <v>30</v>
      </c>
      <c r="S307" s="3" t="s">
        <v>35</v>
      </c>
      <c r="T307" s="29"/>
      <c r="U307" s="7"/>
    </row>
    <row r="308" spans="1:21" ht="12" customHeight="1">
      <c r="A308" s="7" t="s">
        <v>191</v>
      </c>
      <c r="B308" s="4" t="s">
        <v>30</v>
      </c>
      <c r="C308" s="5" t="s">
        <v>31</v>
      </c>
      <c r="D308" s="6">
        <v>40088</v>
      </c>
      <c r="E308" s="43">
        <v>0.5625</v>
      </c>
      <c r="H308" s="41">
        <v>8.04</v>
      </c>
      <c r="I308" s="41">
        <v>15.36</v>
      </c>
      <c r="J308" s="46">
        <v>9.247</v>
      </c>
      <c r="K308" s="9">
        <f t="shared" si="6"/>
        <v>9247</v>
      </c>
      <c r="L308" s="9">
        <v>212.8</v>
      </c>
      <c r="M308" s="3">
        <v>8.86</v>
      </c>
      <c r="N308" s="49"/>
      <c r="O308" s="41">
        <v>7.364</v>
      </c>
      <c r="P308" s="9">
        <v>89</v>
      </c>
      <c r="R308" s="9">
        <v>175</v>
      </c>
      <c r="S308" s="3" t="s">
        <v>35</v>
      </c>
      <c r="T308" s="29"/>
      <c r="U308" s="7"/>
    </row>
    <row r="309" spans="1:21" ht="12" customHeight="1">
      <c r="A309" s="7" t="s">
        <v>191</v>
      </c>
      <c r="B309" s="4" t="s">
        <v>30</v>
      </c>
      <c r="C309" s="5" t="s">
        <v>31</v>
      </c>
      <c r="D309" s="6">
        <v>40092</v>
      </c>
      <c r="E309" s="43">
        <v>0.4895833333333333</v>
      </c>
      <c r="H309" s="41">
        <v>7.25</v>
      </c>
      <c r="I309" s="41">
        <v>14.54</v>
      </c>
      <c r="J309" s="46">
        <v>8.65</v>
      </c>
      <c r="K309" s="9">
        <f t="shared" si="6"/>
        <v>8650</v>
      </c>
      <c r="L309" s="9">
        <v>165.8</v>
      </c>
      <c r="M309" s="3">
        <v>7.56</v>
      </c>
      <c r="N309" s="49"/>
      <c r="O309" s="41">
        <v>6.54</v>
      </c>
      <c r="P309" s="9">
        <v>62</v>
      </c>
      <c r="R309" s="9">
        <v>165</v>
      </c>
      <c r="S309" s="3" t="s">
        <v>35</v>
      </c>
      <c r="T309" s="29"/>
      <c r="U309" s="7"/>
    </row>
    <row r="310" spans="1:21" ht="12" customHeight="1">
      <c r="A310" s="7" t="s">
        <v>191</v>
      </c>
      <c r="B310" s="4" t="s">
        <v>30</v>
      </c>
      <c r="C310" s="5" t="s">
        <v>31</v>
      </c>
      <c r="D310" s="6">
        <v>40098</v>
      </c>
      <c r="E310" s="43">
        <v>0.5590277777777778</v>
      </c>
      <c r="H310" s="41">
        <v>7.51</v>
      </c>
      <c r="I310" s="41">
        <v>16.59</v>
      </c>
      <c r="J310" s="46">
        <v>8.979</v>
      </c>
      <c r="K310" s="9">
        <f t="shared" si="6"/>
        <v>8979</v>
      </c>
      <c r="L310" s="9">
        <v>201.9</v>
      </c>
      <c r="M310" s="3">
        <v>6.8</v>
      </c>
      <c r="N310" s="49"/>
      <c r="O310" s="41">
        <v>6.94</v>
      </c>
      <c r="P310" s="9">
        <v>90</v>
      </c>
      <c r="S310" s="3" t="s">
        <v>35</v>
      </c>
      <c r="T310" s="29"/>
      <c r="U310" s="7"/>
    </row>
    <row r="311" spans="1:21" ht="12" customHeight="1">
      <c r="A311" s="7" t="s">
        <v>191</v>
      </c>
      <c r="B311" s="4" t="s">
        <v>30</v>
      </c>
      <c r="C311" s="5" t="s">
        <v>31</v>
      </c>
      <c r="D311" s="6">
        <v>40099</v>
      </c>
      <c r="E311" s="43">
        <v>0.4930555555555556</v>
      </c>
      <c r="H311" s="41">
        <v>7.41</v>
      </c>
      <c r="I311" s="41">
        <v>15.88</v>
      </c>
      <c r="J311" s="46">
        <v>8.731</v>
      </c>
      <c r="K311" s="9">
        <f t="shared" si="6"/>
        <v>8731</v>
      </c>
      <c r="L311" s="9">
        <v>216.2</v>
      </c>
      <c r="M311" s="3">
        <v>7.14</v>
      </c>
      <c r="N311" s="49"/>
      <c r="O311" s="41">
        <v>6.869</v>
      </c>
      <c r="P311" s="9">
        <f>0.26*300</f>
        <v>78</v>
      </c>
      <c r="S311" s="3" t="s">
        <v>35</v>
      </c>
      <c r="T311" s="29"/>
      <c r="U311" s="7"/>
    </row>
    <row r="312" spans="1:21" ht="12" customHeight="1">
      <c r="A312" s="7" t="s">
        <v>191</v>
      </c>
      <c r="B312" s="4" t="s">
        <v>30</v>
      </c>
      <c r="C312" s="5" t="s">
        <v>31</v>
      </c>
      <c r="D312" s="6">
        <v>40102</v>
      </c>
      <c r="E312" s="43">
        <v>0.4826388888888889</v>
      </c>
      <c r="H312" s="41">
        <v>7.32</v>
      </c>
      <c r="I312" s="41">
        <v>15.41</v>
      </c>
      <c r="J312" s="46">
        <v>8.242</v>
      </c>
      <c r="K312" s="9">
        <f t="shared" si="6"/>
        <v>8242</v>
      </c>
      <c r="L312" s="9">
        <v>207.8</v>
      </c>
      <c r="M312" s="3">
        <v>7.97</v>
      </c>
      <c r="N312" s="49"/>
      <c r="O312" s="41">
        <v>6.561</v>
      </c>
      <c r="P312" s="9">
        <v>81</v>
      </c>
      <c r="S312" s="3" t="s">
        <v>35</v>
      </c>
      <c r="T312" s="29" t="s">
        <v>220</v>
      </c>
      <c r="U312" s="7"/>
    </row>
    <row r="313" spans="1:21" ht="12" customHeight="1">
      <c r="A313" s="7" t="s">
        <v>191</v>
      </c>
      <c r="B313" s="4" t="s">
        <v>30</v>
      </c>
      <c r="C313" s="5" t="s">
        <v>31</v>
      </c>
      <c r="D313" s="6">
        <v>40105</v>
      </c>
      <c r="E313" s="43">
        <v>11.45</v>
      </c>
      <c r="H313" s="41">
        <v>7.59</v>
      </c>
      <c r="I313" s="41">
        <v>18.7</v>
      </c>
      <c r="J313" s="46">
        <v>9.052</v>
      </c>
      <c r="K313" s="9">
        <f t="shared" si="6"/>
        <v>9052</v>
      </c>
      <c r="L313" s="9">
        <v>190.4</v>
      </c>
      <c r="M313" s="3">
        <v>7.17</v>
      </c>
      <c r="N313" s="49"/>
      <c r="O313" s="41">
        <v>6.692</v>
      </c>
      <c r="P313" s="9">
        <v>110</v>
      </c>
      <c r="S313" s="3" t="s">
        <v>35</v>
      </c>
      <c r="T313" s="29" t="s">
        <v>221</v>
      </c>
      <c r="U313" s="7"/>
    </row>
    <row r="314" spans="1:21" ht="12" customHeight="1">
      <c r="A314" s="7" t="s">
        <v>191</v>
      </c>
      <c r="B314" s="4" t="s">
        <v>30</v>
      </c>
      <c r="C314" s="5" t="s">
        <v>31</v>
      </c>
      <c r="D314" s="6">
        <v>40106</v>
      </c>
      <c r="E314" s="43">
        <v>0.4375</v>
      </c>
      <c r="F314" s="3">
        <v>301303</v>
      </c>
      <c r="G314" s="3">
        <v>6072901</v>
      </c>
      <c r="H314" s="41">
        <v>7.51</v>
      </c>
      <c r="I314" s="41">
        <v>17.92</v>
      </c>
      <c r="J314" s="46">
        <v>9.015</v>
      </c>
      <c r="K314" s="9">
        <f t="shared" si="6"/>
        <v>9015</v>
      </c>
      <c r="L314" s="9">
        <v>107.7</v>
      </c>
      <c r="M314" s="3">
        <v>7.7</v>
      </c>
      <c r="N314" s="49"/>
      <c r="O314" s="41">
        <v>6.775</v>
      </c>
      <c r="P314" s="9">
        <f>0.32*300</f>
        <v>96</v>
      </c>
      <c r="S314" s="3" t="s">
        <v>35</v>
      </c>
      <c r="T314" s="29"/>
      <c r="U314" s="7"/>
    </row>
    <row r="315" spans="1:21" ht="12" customHeight="1">
      <c r="A315" s="7" t="s">
        <v>191</v>
      </c>
      <c r="B315" s="4" t="s">
        <v>30</v>
      </c>
      <c r="C315" s="5" t="s">
        <v>31</v>
      </c>
      <c r="D315" s="6">
        <v>40109</v>
      </c>
      <c r="E315" s="43">
        <v>0.4895833333333333</v>
      </c>
      <c r="H315" s="41">
        <v>7.82</v>
      </c>
      <c r="I315" s="41">
        <v>19.28</v>
      </c>
      <c r="J315" s="46">
        <v>9.268</v>
      </c>
      <c r="K315" s="9">
        <f t="shared" si="6"/>
        <v>9268</v>
      </c>
      <c r="L315" s="9">
        <v>183.7</v>
      </c>
      <c r="M315" s="3">
        <v>7.48</v>
      </c>
      <c r="N315" s="49"/>
      <c r="O315" s="41">
        <v>6.764</v>
      </c>
      <c r="P315" s="9">
        <v>96</v>
      </c>
      <c r="S315" s="3" t="s">
        <v>35</v>
      </c>
      <c r="T315" s="29" t="s">
        <v>222</v>
      </c>
      <c r="U315" s="7"/>
    </row>
    <row r="316" spans="1:21" ht="12" customHeight="1">
      <c r="A316" s="7" t="s">
        <v>191</v>
      </c>
      <c r="B316" s="4" t="s">
        <v>30</v>
      </c>
      <c r="C316" s="5" t="s">
        <v>31</v>
      </c>
      <c r="D316" s="6">
        <v>40112</v>
      </c>
      <c r="E316" s="43">
        <v>0.4479166666666667</v>
      </c>
      <c r="H316" s="41">
        <v>7.72</v>
      </c>
      <c r="I316" s="41">
        <v>15.27</v>
      </c>
      <c r="J316" s="46">
        <v>8.119</v>
      </c>
      <c r="K316" s="9">
        <f t="shared" si="6"/>
        <v>8119</v>
      </c>
      <c r="L316" s="9">
        <v>266.5</v>
      </c>
      <c r="M316" s="3">
        <v>8.38</v>
      </c>
      <c r="N316" s="49"/>
      <c r="O316" s="41">
        <v>6.482</v>
      </c>
      <c r="P316" s="9">
        <v>109</v>
      </c>
      <c r="S316" s="3" t="s">
        <v>35</v>
      </c>
      <c r="T316" s="29" t="s">
        <v>223</v>
      </c>
      <c r="U316" s="7"/>
    </row>
    <row r="317" spans="1:21" ht="12" customHeight="1">
      <c r="A317" s="7" t="s">
        <v>191</v>
      </c>
      <c r="B317" s="4" t="s">
        <v>30</v>
      </c>
      <c r="C317" s="5" t="s">
        <v>31</v>
      </c>
      <c r="D317" s="6">
        <v>40115</v>
      </c>
      <c r="E317" s="43">
        <v>0.46527777777777773</v>
      </c>
      <c r="H317" s="41">
        <v>7.53</v>
      </c>
      <c r="I317" s="41">
        <v>22.72</v>
      </c>
      <c r="J317" s="46">
        <v>9.875</v>
      </c>
      <c r="K317" s="9">
        <f t="shared" si="6"/>
        <v>9875</v>
      </c>
      <c r="L317" s="9">
        <v>206.3</v>
      </c>
      <c r="M317" s="3">
        <v>5.35</v>
      </c>
      <c r="N317" s="49"/>
      <c r="O317" s="41">
        <v>6.712</v>
      </c>
      <c r="P317" s="9">
        <v>99</v>
      </c>
      <c r="S317" s="3" t="s">
        <v>35</v>
      </c>
      <c r="T317" s="29" t="s">
        <v>224</v>
      </c>
      <c r="U317" s="7"/>
    </row>
    <row r="318" spans="1:21" ht="12" customHeight="1">
      <c r="A318" s="7" t="s">
        <v>191</v>
      </c>
      <c r="B318" s="4" t="s">
        <v>30</v>
      </c>
      <c r="C318" s="5" t="s">
        <v>31</v>
      </c>
      <c r="D318" s="6">
        <v>40119</v>
      </c>
      <c r="E318" s="43">
        <v>0.4375</v>
      </c>
      <c r="H318" s="41">
        <v>7.6</v>
      </c>
      <c r="I318" s="41">
        <v>23.65</v>
      </c>
      <c r="J318" s="46">
        <v>10.004</v>
      </c>
      <c r="K318" s="9">
        <f t="shared" si="6"/>
        <v>10004</v>
      </c>
      <c r="L318" s="9">
        <v>181.8</v>
      </c>
      <c r="M318" s="3">
        <v>4.73</v>
      </c>
      <c r="N318" s="49"/>
      <c r="O318" s="41">
        <v>6.672</v>
      </c>
      <c r="P318" s="9">
        <v>98</v>
      </c>
      <c r="S318" s="3" t="s">
        <v>35</v>
      </c>
      <c r="T318" s="29" t="s">
        <v>225</v>
      </c>
      <c r="U318" s="7"/>
    </row>
    <row r="319" spans="1:21" ht="12" customHeight="1">
      <c r="A319" s="7" t="s">
        <v>191</v>
      </c>
      <c r="B319" s="4" t="s">
        <v>30</v>
      </c>
      <c r="C319" s="5" t="s">
        <v>31</v>
      </c>
      <c r="D319" s="6">
        <v>40122</v>
      </c>
      <c r="E319" s="43">
        <v>0.4513888888888889</v>
      </c>
      <c r="H319" s="41">
        <v>7.9</v>
      </c>
      <c r="I319" s="41">
        <v>17.11</v>
      </c>
      <c r="J319" s="46">
        <v>8.631</v>
      </c>
      <c r="K319" s="9">
        <f t="shared" si="6"/>
        <v>8631</v>
      </c>
      <c r="L319" s="9">
        <v>252.8</v>
      </c>
      <c r="M319" s="3">
        <v>6.9</v>
      </c>
      <c r="N319" s="49"/>
      <c r="O319" s="41">
        <v>6.607</v>
      </c>
      <c r="P319" s="9">
        <v>127</v>
      </c>
      <c r="S319" s="3" t="s">
        <v>35</v>
      </c>
      <c r="T319" s="29" t="s">
        <v>226</v>
      </c>
      <c r="U319" s="7"/>
    </row>
    <row r="320" spans="1:21" ht="12" customHeight="1">
      <c r="A320" s="7" t="s">
        <v>191</v>
      </c>
      <c r="B320" s="4" t="s">
        <v>30</v>
      </c>
      <c r="C320" s="5" t="s">
        <v>31</v>
      </c>
      <c r="D320" s="6">
        <v>40126</v>
      </c>
      <c r="E320" s="43">
        <v>0.513888888888889</v>
      </c>
      <c r="H320" s="41">
        <v>7.78</v>
      </c>
      <c r="I320" s="41">
        <v>26.56</v>
      </c>
      <c r="J320" s="46">
        <v>10.835</v>
      </c>
      <c r="K320" s="9">
        <f t="shared" si="6"/>
        <v>10835</v>
      </c>
      <c r="L320" s="9">
        <v>185.2</v>
      </c>
      <c r="M320" s="3">
        <v>7.28</v>
      </c>
      <c r="N320" s="49"/>
      <c r="O320" s="41">
        <v>6.844</v>
      </c>
      <c r="P320" s="9">
        <v>144</v>
      </c>
      <c r="R320" s="9">
        <v>162</v>
      </c>
      <c r="S320" s="3" t="s">
        <v>35</v>
      </c>
      <c r="T320" s="29"/>
      <c r="U320" s="7"/>
    </row>
    <row r="321" spans="1:21" ht="12" customHeight="1">
      <c r="A321" s="7" t="s">
        <v>191</v>
      </c>
      <c r="B321" s="4" t="s">
        <v>30</v>
      </c>
      <c r="C321" s="5" t="s">
        <v>31</v>
      </c>
      <c r="D321" s="6">
        <v>40133</v>
      </c>
      <c r="E321" s="43">
        <v>0.513888888888889</v>
      </c>
      <c r="H321" s="41">
        <v>8.29</v>
      </c>
      <c r="I321" s="41">
        <v>23.54</v>
      </c>
      <c r="J321" s="46">
        <v>10.438</v>
      </c>
      <c r="K321" s="9">
        <f t="shared" si="6"/>
        <v>10438</v>
      </c>
      <c r="L321" s="9">
        <v>224.3</v>
      </c>
      <c r="M321" s="3">
        <v>7.6</v>
      </c>
      <c r="N321" s="49"/>
      <c r="O321" s="41">
        <v>6.979</v>
      </c>
      <c r="P321" s="9">
        <v>121</v>
      </c>
      <c r="S321" s="3" t="s">
        <v>35</v>
      </c>
      <c r="T321" s="29" t="s">
        <v>227</v>
      </c>
      <c r="U321" s="7"/>
    </row>
    <row r="322" spans="1:21" ht="12" customHeight="1">
      <c r="A322" s="7" t="s">
        <v>191</v>
      </c>
      <c r="B322" s="4" t="s">
        <v>30</v>
      </c>
      <c r="C322" s="5" t="s">
        <v>31</v>
      </c>
      <c r="D322" s="6">
        <v>40140</v>
      </c>
      <c r="E322" s="43">
        <v>0.5</v>
      </c>
      <c r="H322" s="41">
        <v>8.31</v>
      </c>
      <c r="I322" s="41">
        <v>20.3</v>
      </c>
      <c r="J322" s="46">
        <v>10.026</v>
      </c>
      <c r="K322" s="9">
        <f t="shared" si="6"/>
        <v>10026</v>
      </c>
      <c r="L322" s="9"/>
      <c r="M322" s="3">
        <v>6.88</v>
      </c>
      <c r="N322" s="49"/>
      <c r="O322" s="41">
        <v>5.921</v>
      </c>
      <c r="P322" s="9">
        <v>109</v>
      </c>
      <c r="S322" s="3" t="s">
        <v>35</v>
      </c>
      <c r="T322" s="29" t="s">
        <v>228</v>
      </c>
      <c r="U322" s="7"/>
    </row>
    <row r="323" spans="1:21" ht="12" customHeight="1">
      <c r="A323" s="7" t="s">
        <v>191</v>
      </c>
      <c r="B323" s="4" t="s">
        <v>30</v>
      </c>
      <c r="C323" s="5" t="s">
        <v>31</v>
      </c>
      <c r="D323" s="6">
        <v>40143</v>
      </c>
      <c r="E323" s="43">
        <v>0.4201388888888889</v>
      </c>
      <c r="H323" s="41">
        <v>8.49</v>
      </c>
      <c r="I323" s="41">
        <v>22</v>
      </c>
      <c r="J323" s="46">
        <v>10.63</v>
      </c>
      <c r="K323" s="9">
        <f t="shared" si="6"/>
        <v>10630</v>
      </c>
      <c r="L323" s="9"/>
      <c r="M323" s="3">
        <v>5.3</v>
      </c>
      <c r="N323" s="49"/>
      <c r="O323" s="41">
        <v>6.103</v>
      </c>
      <c r="P323" s="9">
        <v>120</v>
      </c>
      <c r="S323" s="3" t="s">
        <v>35</v>
      </c>
      <c r="T323" s="29"/>
      <c r="U323" s="7"/>
    </row>
    <row r="324" spans="1:21" ht="12" customHeight="1">
      <c r="A324" s="7" t="s">
        <v>191</v>
      </c>
      <c r="B324" s="4" t="s">
        <v>30</v>
      </c>
      <c r="C324" s="5" t="s">
        <v>31</v>
      </c>
      <c r="D324" s="6">
        <v>40147</v>
      </c>
      <c r="E324" s="43">
        <v>0.4583333333333333</v>
      </c>
      <c r="H324" s="41">
        <v>8.59</v>
      </c>
      <c r="I324" s="41">
        <v>18.2</v>
      </c>
      <c r="J324" s="46">
        <v>9.46</v>
      </c>
      <c r="K324" s="9">
        <f t="shared" si="6"/>
        <v>9460</v>
      </c>
      <c r="L324" s="9">
        <v>78.4</v>
      </c>
      <c r="M324" s="3">
        <v>6.39</v>
      </c>
      <c r="N324" s="49"/>
      <c r="O324" s="41">
        <v>5.791</v>
      </c>
      <c r="P324" s="9">
        <v>116</v>
      </c>
      <c r="S324" s="3" t="s">
        <v>35</v>
      </c>
      <c r="T324" s="29"/>
      <c r="U324" s="7"/>
    </row>
    <row r="325" spans="1:21" ht="12" customHeight="1">
      <c r="A325" s="7" t="s">
        <v>191</v>
      </c>
      <c r="B325" s="4" t="s">
        <v>30</v>
      </c>
      <c r="C325" s="5" t="s">
        <v>31</v>
      </c>
      <c r="D325" s="6">
        <v>40150</v>
      </c>
      <c r="E325" s="43">
        <v>0.4618055555555556</v>
      </c>
      <c r="H325" s="41">
        <v>8.58</v>
      </c>
      <c r="I325" s="41">
        <v>20.4</v>
      </c>
      <c r="J325" s="46">
        <v>9.353</v>
      </c>
      <c r="K325" s="9">
        <f t="shared" si="6"/>
        <v>9353</v>
      </c>
      <c r="L325" s="9">
        <v>93.5</v>
      </c>
      <c r="M325" s="3">
        <v>7.72</v>
      </c>
      <c r="N325" s="49"/>
      <c r="O325" s="41">
        <v>5.512</v>
      </c>
      <c r="P325" s="9">
        <v>127</v>
      </c>
      <c r="S325" s="3" t="s">
        <v>35</v>
      </c>
      <c r="T325" s="29"/>
      <c r="U325" s="7"/>
    </row>
    <row r="326" spans="1:21" ht="12" customHeight="1">
      <c r="A326" s="7" t="s">
        <v>191</v>
      </c>
      <c r="B326" s="4" t="s">
        <v>30</v>
      </c>
      <c r="C326" s="5" t="s">
        <v>31</v>
      </c>
      <c r="D326" s="6">
        <v>40154</v>
      </c>
      <c r="E326" s="43">
        <v>0.4930555555555556</v>
      </c>
      <c r="H326" s="41">
        <v>8.49</v>
      </c>
      <c r="I326" s="41">
        <v>22.2</v>
      </c>
      <c r="J326" s="46">
        <v>9.937</v>
      </c>
      <c r="K326" s="9">
        <f t="shared" si="6"/>
        <v>9937</v>
      </c>
      <c r="L326" s="9">
        <v>90.3</v>
      </c>
      <c r="M326" s="3">
        <v>6.56</v>
      </c>
      <c r="N326" s="49"/>
      <c r="O326" s="41">
        <v>5.681</v>
      </c>
      <c r="P326" s="9">
        <v>114</v>
      </c>
      <c r="S326" s="3" t="s">
        <v>35</v>
      </c>
      <c r="T326" s="29"/>
      <c r="U326" s="7"/>
    </row>
    <row r="327" spans="1:21" ht="12" customHeight="1">
      <c r="A327" s="7" t="s">
        <v>191</v>
      </c>
      <c r="B327" s="4" t="s">
        <v>30</v>
      </c>
      <c r="C327" s="5" t="s">
        <v>31</v>
      </c>
      <c r="D327" s="6">
        <v>40156</v>
      </c>
      <c r="E327" s="43">
        <v>0.46527777777777773</v>
      </c>
      <c r="H327" s="41">
        <v>8.55</v>
      </c>
      <c r="I327" s="41">
        <v>20.7</v>
      </c>
      <c r="J327" s="46">
        <v>9.608</v>
      </c>
      <c r="K327" s="9">
        <f t="shared" si="6"/>
        <v>9608</v>
      </c>
      <c r="L327" s="9"/>
      <c r="N327" s="49"/>
      <c r="O327" s="41">
        <v>5.629</v>
      </c>
      <c r="P327" s="9">
        <v>135</v>
      </c>
      <c r="S327" s="3" t="s">
        <v>35</v>
      </c>
      <c r="T327" s="29" t="s">
        <v>229</v>
      </c>
      <c r="U327" s="7"/>
    </row>
    <row r="328" spans="1:21" ht="12" customHeight="1">
      <c r="A328" s="7" t="s">
        <v>191</v>
      </c>
      <c r="B328" s="4" t="s">
        <v>30</v>
      </c>
      <c r="C328" s="5" t="s">
        <v>31</v>
      </c>
      <c r="D328" s="6">
        <v>40161</v>
      </c>
      <c r="E328" s="43">
        <v>0.46875</v>
      </c>
      <c r="H328" s="41">
        <v>8.7</v>
      </c>
      <c r="I328" s="41">
        <v>21.5</v>
      </c>
      <c r="J328" s="46">
        <v>9.842</v>
      </c>
      <c r="K328" s="9">
        <f t="shared" si="6"/>
        <v>9842</v>
      </c>
      <c r="L328" s="9">
        <v>99.4</v>
      </c>
      <c r="M328" s="3">
        <v>6.93</v>
      </c>
      <c r="N328" s="49"/>
      <c r="O328" s="41">
        <v>5.694</v>
      </c>
      <c r="P328" s="9">
        <v>119</v>
      </c>
      <c r="S328" s="3" t="s">
        <v>35</v>
      </c>
      <c r="T328" s="29"/>
      <c r="U328" s="7"/>
    </row>
    <row r="329" spans="1:21" ht="12" customHeight="1">
      <c r="A329" s="7" t="s">
        <v>191</v>
      </c>
      <c r="B329" s="4" t="s">
        <v>30</v>
      </c>
      <c r="C329" s="5" t="s">
        <v>31</v>
      </c>
      <c r="D329" s="6">
        <v>40165</v>
      </c>
      <c r="E329" s="43">
        <v>0.3923611111111111</v>
      </c>
      <c r="H329" s="41">
        <v>8.82</v>
      </c>
      <c r="I329" s="41">
        <v>17.9</v>
      </c>
      <c r="J329" s="46">
        <v>9.316</v>
      </c>
      <c r="K329" s="9">
        <f t="shared" si="6"/>
        <v>9316</v>
      </c>
      <c r="L329" s="9">
        <v>105.7</v>
      </c>
      <c r="M329" s="3">
        <v>7.9</v>
      </c>
      <c r="N329" s="49"/>
      <c r="O329" s="41">
        <v>5.7395</v>
      </c>
      <c r="P329" s="9">
        <v>83</v>
      </c>
      <c r="S329" s="3" t="s">
        <v>35</v>
      </c>
      <c r="T329" s="29"/>
      <c r="U329" s="7"/>
    </row>
    <row r="330" spans="1:21" ht="12" customHeight="1">
      <c r="A330" s="7" t="s">
        <v>191</v>
      </c>
      <c r="B330" s="4" t="s">
        <v>30</v>
      </c>
      <c r="C330" s="5" t="s">
        <v>31</v>
      </c>
      <c r="D330" s="6">
        <v>40168</v>
      </c>
      <c r="E330" s="43">
        <v>0.5208333333333334</v>
      </c>
      <c r="H330" s="41">
        <v>8.81</v>
      </c>
      <c r="I330" s="41">
        <v>24.1</v>
      </c>
      <c r="J330" s="46">
        <v>10.756</v>
      </c>
      <c r="K330" s="9">
        <f t="shared" si="6"/>
        <v>10756</v>
      </c>
      <c r="L330" s="9">
        <v>107.4</v>
      </c>
      <c r="M330" s="3">
        <v>6.88</v>
      </c>
      <c r="N330" s="49"/>
      <c r="O330" s="41">
        <v>5.954</v>
      </c>
      <c r="P330" s="9">
        <v>120</v>
      </c>
      <c r="S330" s="3" t="s">
        <v>35</v>
      </c>
      <c r="T330" s="29"/>
      <c r="U330" s="7"/>
    </row>
    <row r="331" spans="1:21" ht="12" customHeight="1">
      <c r="A331" s="7" t="s">
        <v>191</v>
      </c>
      <c r="B331" s="4" t="s">
        <v>30</v>
      </c>
      <c r="C331" s="5" t="s">
        <v>31</v>
      </c>
      <c r="D331" s="6">
        <v>40176</v>
      </c>
      <c r="E331" s="43">
        <v>0.4791666666666667</v>
      </c>
      <c r="H331" s="41">
        <v>8.73</v>
      </c>
      <c r="I331" s="41">
        <v>24.7</v>
      </c>
      <c r="J331" s="46">
        <v>11.061</v>
      </c>
      <c r="K331" s="9">
        <f>J331*1000</f>
        <v>11061</v>
      </c>
      <c r="L331" s="9">
        <v>85.2</v>
      </c>
      <c r="M331" s="3">
        <v>6.22</v>
      </c>
      <c r="N331" s="49"/>
      <c r="O331" s="41">
        <v>6.0645</v>
      </c>
      <c r="P331" s="9">
        <v>130</v>
      </c>
      <c r="S331" s="3" t="s">
        <v>35</v>
      </c>
      <c r="T331" s="29" t="s">
        <v>230</v>
      </c>
      <c r="U331" s="7"/>
    </row>
    <row r="332" spans="1:21" ht="12" customHeight="1">
      <c r="A332" s="7" t="s">
        <v>191</v>
      </c>
      <c r="B332" s="4" t="s">
        <v>30</v>
      </c>
      <c r="C332" s="5" t="s">
        <v>31</v>
      </c>
      <c r="D332" s="6">
        <v>40182</v>
      </c>
      <c r="E332" s="43">
        <v>0.5416666666666666</v>
      </c>
      <c r="H332" s="41">
        <v>8.61</v>
      </c>
      <c r="I332" s="41">
        <v>23.5</v>
      </c>
      <c r="J332" s="46">
        <v>11.431</v>
      </c>
      <c r="K332" s="9">
        <f>J332*1000</f>
        <v>11431</v>
      </c>
      <c r="L332" s="9">
        <v>121.6</v>
      </c>
      <c r="M332" s="3">
        <v>7.15</v>
      </c>
      <c r="N332" s="49"/>
      <c r="O332" s="41">
        <v>6.3875</v>
      </c>
      <c r="P332" s="9">
        <v>110</v>
      </c>
      <c r="S332" s="3" t="s">
        <v>35</v>
      </c>
      <c r="T332" s="29" t="s">
        <v>230</v>
      </c>
      <c r="U332" s="7"/>
    </row>
    <row r="333" spans="1:21" ht="12" customHeight="1">
      <c r="A333" s="7" t="s">
        <v>191</v>
      </c>
      <c r="B333" s="4" t="s">
        <v>30</v>
      </c>
      <c r="C333" s="5" t="s">
        <v>31</v>
      </c>
      <c r="D333" s="6">
        <v>40185</v>
      </c>
      <c r="E333" s="43">
        <v>0.548611111111111</v>
      </c>
      <c r="H333" s="41">
        <v>8.84</v>
      </c>
      <c r="I333" s="41">
        <v>25.4</v>
      </c>
      <c r="J333" s="46"/>
      <c r="L333" s="9">
        <v>49.3</v>
      </c>
      <c r="M333" s="3">
        <v>7.55</v>
      </c>
      <c r="N333" s="49"/>
      <c r="O333" s="41">
        <v>6.63</v>
      </c>
      <c r="P333" s="9"/>
      <c r="S333" s="3" t="s">
        <v>35</v>
      </c>
      <c r="T333" s="29"/>
      <c r="U333" s="7"/>
    </row>
    <row r="334" spans="1:21" ht="12" customHeight="1">
      <c r="A334" s="7" t="s">
        <v>191</v>
      </c>
      <c r="B334" s="4" t="s">
        <v>30</v>
      </c>
      <c r="C334" s="5" t="s">
        <v>31</v>
      </c>
      <c r="D334" s="6">
        <v>40189</v>
      </c>
      <c r="E334" s="43">
        <v>0.3506944444444444</v>
      </c>
      <c r="H334" s="41">
        <v>8.67</v>
      </c>
      <c r="I334" s="41">
        <v>26.7</v>
      </c>
      <c r="J334" s="46">
        <v>12.913</v>
      </c>
      <c r="K334" s="9">
        <f>J334*1000</f>
        <v>12913</v>
      </c>
      <c r="L334" s="9">
        <v>79.8</v>
      </c>
      <c r="M334" s="3">
        <v>5.54</v>
      </c>
      <c r="N334" s="49"/>
      <c r="O334" s="41">
        <v>6.84</v>
      </c>
      <c r="P334" s="9">
        <v>90</v>
      </c>
      <c r="S334" s="3" t="s">
        <v>35</v>
      </c>
      <c r="T334" s="29"/>
      <c r="U334" s="7"/>
    </row>
    <row r="335" spans="1:21" ht="12" customHeight="1">
      <c r="A335" s="7" t="s">
        <v>191</v>
      </c>
      <c r="B335" s="4" t="s">
        <v>30</v>
      </c>
      <c r="C335" s="5" t="s">
        <v>31</v>
      </c>
      <c r="D335" s="6">
        <v>40192</v>
      </c>
      <c r="E335" s="43">
        <v>0.611111111111111</v>
      </c>
      <c r="H335" s="41">
        <v>8.49</v>
      </c>
      <c r="I335" s="41">
        <v>24.6</v>
      </c>
      <c r="J335" s="46">
        <v>12.166</v>
      </c>
      <c r="K335" s="9">
        <f>J335*1000</f>
        <v>12166</v>
      </c>
      <c r="L335" s="9">
        <v>105.1</v>
      </c>
      <c r="M335" s="3">
        <v>7.75</v>
      </c>
      <c r="N335" s="49"/>
      <c r="O335" s="41">
        <v>6.6885</v>
      </c>
      <c r="P335" s="9">
        <v>135</v>
      </c>
      <c r="S335" s="3" t="s">
        <v>35</v>
      </c>
      <c r="T335" s="29"/>
      <c r="U335" s="7"/>
    </row>
    <row r="336" spans="1:21" ht="12" customHeight="1">
      <c r="A336" s="7" t="s">
        <v>191</v>
      </c>
      <c r="B336" s="4" t="s">
        <v>30</v>
      </c>
      <c r="C336" s="5" t="s">
        <v>31</v>
      </c>
      <c r="D336" s="6">
        <v>40196</v>
      </c>
      <c r="E336" s="43">
        <v>0.4236111111111111</v>
      </c>
      <c r="H336" s="41">
        <v>8.58</v>
      </c>
      <c r="I336" s="41">
        <v>17.9</v>
      </c>
      <c r="J336" s="46">
        <v>10.865</v>
      </c>
      <c r="K336" s="9">
        <f>J336*1000</f>
        <v>10865</v>
      </c>
      <c r="L336" s="9">
        <v>112.6</v>
      </c>
      <c r="M336" s="3">
        <v>8.05</v>
      </c>
      <c r="N336" s="49"/>
      <c r="O336" s="41">
        <v>6.695</v>
      </c>
      <c r="P336" s="9">
        <v>85</v>
      </c>
      <c r="S336" s="3" t="s">
        <v>35</v>
      </c>
      <c r="T336" s="29"/>
      <c r="U336" s="7"/>
    </row>
    <row r="337" spans="1:21" ht="12" customHeight="1">
      <c r="A337" s="7" t="s">
        <v>191</v>
      </c>
      <c r="B337" s="4" t="s">
        <v>30</v>
      </c>
      <c r="C337" s="5" t="s">
        <v>31</v>
      </c>
      <c r="D337" s="6">
        <v>40199</v>
      </c>
      <c r="E337" s="43">
        <v>0.6145833333333334</v>
      </c>
      <c r="H337" s="41">
        <v>8.85</v>
      </c>
      <c r="I337" s="41">
        <v>26.2</v>
      </c>
      <c r="J337" s="46">
        <v>13.26</v>
      </c>
      <c r="K337" s="9">
        <f>J337*1000</f>
        <v>13260</v>
      </c>
      <c r="L337" s="9">
        <v>31.3</v>
      </c>
      <c r="M337" s="3">
        <v>6.6</v>
      </c>
      <c r="N337" s="49"/>
      <c r="O337" s="41">
        <v>7.098</v>
      </c>
      <c r="P337" s="9">
        <v>102</v>
      </c>
      <c r="S337" s="3" t="s">
        <v>35</v>
      </c>
      <c r="T337" s="29"/>
      <c r="U337" s="7"/>
    </row>
    <row r="338" spans="1:21" ht="12" customHeight="1">
      <c r="A338" s="7" t="s">
        <v>191</v>
      </c>
      <c r="B338" s="4" t="s">
        <v>30</v>
      </c>
      <c r="C338" s="5" t="s">
        <v>31</v>
      </c>
      <c r="D338" s="6">
        <v>40203</v>
      </c>
      <c r="E338" s="43">
        <v>0.4756944444444444</v>
      </c>
      <c r="H338" s="41">
        <v>8.58</v>
      </c>
      <c r="I338" s="41">
        <v>23.5</v>
      </c>
      <c r="J338" s="46">
        <v>12.541</v>
      </c>
      <c r="K338" s="9">
        <f>J338*1000</f>
        <v>12541</v>
      </c>
      <c r="L338" s="9">
        <v>144.2</v>
      </c>
      <c r="M338" s="3">
        <v>6.11</v>
      </c>
      <c r="N338" s="49"/>
      <c r="O338" s="41">
        <v>7.005</v>
      </c>
      <c r="P338" s="9">
        <f>0.4*300</f>
        <v>120</v>
      </c>
      <c r="S338" s="3" t="s">
        <v>35</v>
      </c>
      <c r="T338" s="29"/>
      <c r="U338" s="7"/>
    </row>
    <row r="339" spans="1:21" ht="12" customHeight="1">
      <c r="A339" s="7" t="s">
        <v>191</v>
      </c>
      <c r="B339" s="4" t="s">
        <v>30</v>
      </c>
      <c r="C339" s="5" t="s">
        <v>31</v>
      </c>
      <c r="D339" s="6">
        <v>40206</v>
      </c>
      <c r="E339" s="43">
        <v>0.7395833333333334</v>
      </c>
      <c r="H339" s="41">
        <v>9.12</v>
      </c>
      <c r="I339" s="41">
        <v>25.8</v>
      </c>
      <c r="J339" s="46">
        <v>13.792</v>
      </c>
      <c r="K339" s="9">
        <v>13792</v>
      </c>
      <c r="L339" s="9">
        <v>5.6</v>
      </c>
      <c r="M339" s="3">
        <v>9.42</v>
      </c>
      <c r="N339" s="49"/>
      <c r="O339" s="41">
        <v>7.436</v>
      </c>
      <c r="P339" s="9">
        <v>102</v>
      </c>
      <c r="S339" s="3" t="s">
        <v>63</v>
      </c>
      <c r="T339" s="29"/>
      <c r="U339" s="7"/>
    </row>
    <row r="340" spans="1:21" ht="12" customHeight="1">
      <c r="A340" s="7" t="s">
        <v>191</v>
      </c>
      <c r="B340" s="4" t="s">
        <v>30</v>
      </c>
      <c r="C340" s="5" t="s">
        <v>31</v>
      </c>
      <c r="D340" s="6">
        <v>40210</v>
      </c>
      <c r="E340" s="43">
        <v>0.517361111111111</v>
      </c>
      <c r="H340" s="41">
        <v>8.68</v>
      </c>
      <c r="I340" s="41">
        <v>22.4</v>
      </c>
      <c r="J340" s="46">
        <v>12.95</v>
      </c>
      <c r="K340" s="9">
        <f aca="true" t="shared" si="7" ref="K340:K346">J340*1000</f>
        <v>12950</v>
      </c>
      <c r="L340" s="9">
        <v>114</v>
      </c>
      <c r="M340" s="3">
        <v>7.44</v>
      </c>
      <c r="N340" s="49"/>
      <c r="O340" s="41">
        <v>7.423</v>
      </c>
      <c r="P340" s="9">
        <f>0.28*300</f>
        <v>84.00000000000001</v>
      </c>
      <c r="S340" s="3" t="s">
        <v>56</v>
      </c>
      <c r="T340" s="29"/>
      <c r="U340" s="7"/>
    </row>
    <row r="341" spans="1:21" ht="12" customHeight="1">
      <c r="A341" s="7" t="s">
        <v>191</v>
      </c>
      <c r="B341" s="4" t="s">
        <v>30</v>
      </c>
      <c r="C341" s="5" t="s">
        <v>31</v>
      </c>
      <c r="D341" s="6">
        <v>40213</v>
      </c>
      <c r="E341" s="43">
        <v>0.5277777777777778</v>
      </c>
      <c r="H341" s="41">
        <v>9.15</v>
      </c>
      <c r="I341" s="41">
        <v>25.6</v>
      </c>
      <c r="J341" s="46">
        <v>14.494</v>
      </c>
      <c r="K341" s="9">
        <f t="shared" si="7"/>
        <v>14494</v>
      </c>
      <c r="L341" s="9">
        <v>-10.9</v>
      </c>
      <c r="M341" s="3">
        <v>7.96</v>
      </c>
      <c r="N341" s="49"/>
      <c r="O341" s="41">
        <v>7.8398</v>
      </c>
      <c r="P341" s="9">
        <v>90</v>
      </c>
      <c r="S341" s="3" t="s">
        <v>35</v>
      </c>
      <c r="T341" s="29"/>
      <c r="U341" s="7"/>
    </row>
    <row r="342" spans="1:21" ht="12" customHeight="1">
      <c r="A342" s="7" t="s">
        <v>191</v>
      </c>
      <c r="B342" s="4" t="s">
        <v>30</v>
      </c>
      <c r="C342" s="5" t="s">
        <v>31</v>
      </c>
      <c r="D342" s="6">
        <v>40217</v>
      </c>
      <c r="E342" s="43">
        <v>0.517361111111111</v>
      </c>
      <c r="H342" s="41">
        <v>8.87</v>
      </c>
      <c r="I342" s="41">
        <v>27</v>
      </c>
      <c r="J342" s="46">
        <v>15.103</v>
      </c>
      <c r="K342" s="9">
        <f t="shared" si="7"/>
        <v>15103</v>
      </c>
      <c r="L342" s="9">
        <v>58.5</v>
      </c>
      <c r="M342" s="3">
        <v>6.3</v>
      </c>
      <c r="N342" s="49"/>
      <c r="O342" s="41">
        <v>7.982</v>
      </c>
      <c r="P342" s="9">
        <f>0.22*300</f>
        <v>66</v>
      </c>
      <c r="S342" s="3" t="s">
        <v>35</v>
      </c>
      <c r="T342" s="29"/>
      <c r="U342" s="7"/>
    </row>
    <row r="343" spans="1:21" ht="12" customHeight="1">
      <c r="A343" s="7" t="s">
        <v>191</v>
      </c>
      <c r="B343" s="4" t="s">
        <v>30</v>
      </c>
      <c r="C343" s="5" t="s">
        <v>31</v>
      </c>
      <c r="D343" s="6">
        <v>40221</v>
      </c>
      <c r="E343" s="43">
        <v>0.5104166666666666</v>
      </c>
      <c r="H343" s="41">
        <v>8.81</v>
      </c>
      <c r="I343" s="41">
        <v>22.5</v>
      </c>
      <c r="J343" s="46">
        <v>13.878</v>
      </c>
      <c r="K343" s="9">
        <f t="shared" si="7"/>
        <v>13878</v>
      </c>
      <c r="L343" s="9">
        <v>-3.8</v>
      </c>
      <c r="M343" s="3">
        <v>6.75</v>
      </c>
      <c r="N343" s="49"/>
      <c r="O343" s="41">
        <v>7.8975</v>
      </c>
      <c r="P343" s="9">
        <v>74</v>
      </c>
      <c r="S343" s="3" t="s">
        <v>11</v>
      </c>
      <c r="T343" s="29"/>
      <c r="U343" s="7"/>
    </row>
    <row r="344" spans="1:21" ht="12" customHeight="1">
      <c r="A344" s="7" t="s">
        <v>191</v>
      </c>
      <c r="B344" s="4" t="s">
        <v>30</v>
      </c>
      <c r="C344" s="5" t="s">
        <v>31</v>
      </c>
      <c r="D344" s="6">
        <v>40224</v>
      </c>
      <c r="E344" s="43">
        <v>0.5416666666666666</v>
      </c>
      <c r="H344" s="41">
        <v>8.79</v>
      </c>
      <c r="I344" s="41">
        <v>21.1</v>
      </c>
      <c r="J344" s="46">
        <v>13.822</v>
      </c>
      <c r="K344" s="9">
        <f t="shared" si="7"/>
        <v>13822</v>
      </c>
      <c r="L344" s="9">
        <v>11</v>
      </c>
      <c r="M344" s="3">
        <v>7.62</v>
      </c>
      <c r="N344" s="49"/>
      <c r="O344" s="41">
        <v>8.0405</v>
      </c>
      <c r="P344" s="9">
        <v>85</v>
      </c>
      <c r="S344" s="3" t="s">
        <v>11</v>
      </c>
      <c r="T344" s="29"/>
      <c r="U344" s="7"/>
    </row>
    <row r="345" spans="1:21" ht="12" customHeight="1">
      <c r="A345" s="7" t="s">
        <v>191</v>
      </c>
      <c r="B345" s="4" t="s">
        <v>30</v>
      </c>
      <c r="C345" s="5" t="s">
        <v>31</v>
      </c>
      <c r="D345" s="6">
        <v>40228</v>
      </c>
      <c r="E345" s="43">
        <v>0.47222222222222227</v>
      </c>
      <c r="H345" s="41">
        <v>8.88</v>
      </c>
      <c r="I345" s="41">
        <v>23.7</v>
      </c>
      <c r="J345" s="46">
        <v>15.097</v>
      </c>
      <c r="K345" s="9">
        <f t="shared" si="7"/>
        <v>15097</v>
      </c>
      <c r="L345" s="9">
        <v>96.1</v>
      </c>
      <c r="M345" s="3">
        <v>6.21</v>
      </c>
      <c r="N345" s="49"/>
      <c r="O345" s="41">
        <v>8.4175</v>
      </c>
      <c r="P345" s="9">
        <v>75</v>
      </c>
      <c r="S345" s="3" t="s">
        <v>11</v>
      </c>
      <c r="T345" s="29"/>
      <c r="U345" s="7"/>
    </row>
    <row r="346" spans="1:21" ht="12" customHeight="1">
      <c r="A346" s="7" t="s">
        <v>191</v>
      </c>
      <c r="B346" s="4" t="s">
        <v>30</v>
      </c>
      <c r="C346" s="5" t="s">
        <v>31</v>
      </c>
      <c r="D346" s="6">
        <v>40231</v>
      </c>
      <c r="E346" s="43">
        <v>0.5756944444444444</v>
      </c>
      <c r="H346" s="41">
        <v>9.27</v>
      </c>
      <c r="I346" s="41">
        <v>25.7</v>
      </c>
      <c r="J346" s="46">
        <v>16.323</v>
      </c>
      <c r="K346" s="9">
        <f t="shared" si="7"/>
        <v>16323</v>
      </c>
      <c r="L346" s="9">
        <v>76.3</v>
      </c>
      <c r="M346" s="3">
        <v>6.73</v>
      </c>
      <c r="N346" s="49"/>
      <c r="O346" s="41">
        <v>8.814</v>
      </c>
      <c r="P346" s="9">
        <v>75</v>
      </c>
      <c r="S346" s="3" t="s">
        <v>35</v>
      </c>
      <c r="T346" s="29"/>
      <c r="U346" s="7"/>
    </row>
    <row r="347" spans="1:21" ht="12" customHeight="1">
      <c r="A347" s="7" t="s">
        <v>191</v>
      </c>
      <c r="B347" s="4" t="s">
        <v>30</v>
      </c>
      <c r="C347" s="5" t="s">
        <v>31</v>
      </c>
      <c r="D347" s="6">
        <v>40235</v>
      </c>
      <c r="E347" s="43">
        <v>0.4270833333333333</v>
      </c>
      <c r="H347" s="41">
        <v>8.97</v>
      </c>
      <c r="I347" s="41">
        <v>21</v>
      </c>
      <c r="J347" s="46">
        <v>15.156</v>
      </c>
      <c r="K347" s="9">
        <v>15156</v>
      </c>
      <c r="L347" s="9">
        <v>88.3</v>
      </c>
      <c r="M347" s="3">
        <v>6.56</v>
      </c>
      <c r="N347" s="49"/>
      <c r="O347" s="41">
        <v>8.8335</v>
      </c>
      <c r="P347" s="9">
        <v>72</v>
      </c>
      <c r="S347" s="3" t="s">
        <v>11</v>
      </c>
      <c r="T347" s="29"/>
      <c r="U347" s="7"/>
    </row>
    <row r="348" spans="1:21" ht="12" customHeight="1">
      <c r="A348" s="7" t="s">
        <v>191</v>
      </c>
      <c r="B348" s="4" t="s">
        <v>30</v>
      </c>
      <c r="C348" s="5" t="s">
        <v>31</v>
      </c>
      <c r="D348" s="6">
        <v>40238</v>
      </c>
      <c r="E348" s="43">
        <v>0.4791666666666667</v>
      </c>
      <c r="H348" s="41">
        <v>8.81</v>
      </c>
      <c r="I348" s="41">
        <v>17.6</v>
      </c>
      <c r="J348" s="46">
        <v>14</v>
      </c>
      <c r="K348" s="9">
        <v>14000</v>
      </c>
      <c r="L348" s="9">
        <v>75.8</v>
      </c>
      <c r="M348" s="3">
        <v>8.8</v>
      </c>
      <c r="N348" s="49"/>
      <c r="O348" s="41">
        <v>8.6775</v>
      </c>
      <c r="P348" s="9">
        <v>70</v>
      </c>
      <c r="S348" s="3" t="s">
        <v>11</v>
      </c>
      <c r="T348" s="29"/>
      <c r="U348" s="7"/>
    </row>
    <row r="349" spans="1:21" ht="12" customHeight="1">
      <c r="A349" s="7" t="s">
        <v>191</v>
      </c>
      <c r="B349" s="4" t="s">
        <v>30</v>
      </c>
      <c r="C349" s="5" t="s">
        <v>31</v>
      </c>
      <c r="D349" s="6">
        <v>40242</v>
      </c>
      <c r="E349" s="43">
        <v>0.4861111111111111</v>
      </c>
      <c r="H349" s="41">
        <v>8.87</v>
      </c>
      <c r="I349" s="41">
        <v>20.4</v>
      </c>
      <c r="J349" s="46">
        <v>18.279</v>
      </c>
      <c r="K349" s="9">
        <v>18279</v>
      </c>
      <c r="L349" s="9">
        <v>-9.69</v>
      </c>
      <c r="N349" s="49"/>
      <c r="O349" s="41">
        <v>9.7565</v>
      </c>
      <c r="P349" s="9">
        <v>54</v>
      </c>
      <c r="S349" s="3" t="s">
        <v>56</v>
      </c>
      <c r="T349" s="29"/>
      <c r="U349" s="7"/>
    </row>
    <row r="350" spans="1:21" ht="12" customHeight="1">
      <c r="A350" s="7" t="s">
        <v>191</v>
      </c>
      <c r="B350" s="4" t="s">
        <v>30</v>
      </c>
      <c r="C350" s="5" t="s">
        <v>31</v>
      </c>
      <c r="D350" s="6">
        <v>40246</v>
      </c>
      <c r="E350" s="43">
        <v>0.46875</v>
      </c>
      <c r="H350" s="41">
        <v>8.64</v>
      </c>
      <c r="I350" s="41">
        <v>17</v>
      </c>
      <c r="J350" s="46">
        <v>14.507</v>
      </c>
      <c r="K350" s="9">
        <v>14507</v>
      </c>
      <c r="L350" s="9">
        <v>73.2</v>
      </c>
      <c r="M350" s="3">
        <v>8.32</v>
      </c>
      <c r="N350" s="49"/>
      <c r="O350" s="41">
        <v>9.0805</v>
      </c>
      <c r="P350" s="9">
        <v>65</v>
      </c>
      <c r="S350" s="3" t="s">
        <v>11</v>
      </c>
      <c r="T350" s="29"/>
      <c r="U350" s="7"/>
    </row>
    <row r="351" spans="1:21" ht="12" customHeight="1">
      <c r="A351" s="7" t="s">
        <v>191</v>
      </c>
      <c r="B351" s="4" t="s">
        <v>30</v>
      </c>
      <c r="C351" s="5" t="s">
        <v>31</v>
      </c>
      <c r="D351" s="6">
        <v>40249</v>
      </c>
      <c r="E351" s="43">
        <v>0.4479166666666667</v>
      </c>
      <c r="H351" s="41">
        <v>8.51</v>
      </c>
      <c r="I351" s="41">
        <v>17.9</v>
      </c>
      <c r="J351" s="46">
        <v>13.812</v>
      </c>
      <c r="K351" s="9">
        <v>13812</v>
      </c>
      <c r="L351" s="9">
        <v>42.8</v>
      </c>
      <c r="M351" s="3">
        <v>9.08</v>
      </c>
      <c r="N351" s="49"/>
      <c r="O351" s="41">
        <v>8.5215</v>
      </c>
      <c r="P351" s="9">
        <v>70</v>
      </c>
      <c r="S351" s="3" t="s">
        <v>11</v>
      </c>
      <c r="T351" s="29"/>
      <c r="U351" s="7"/>
    </row>
    <row r="352" spans="1:21" ht="12" customHeight="1">
      <c r="A352" s="7" t="s">
        <v>191</v>
      </c>
      <c r="B352" s="4" t="s">
        <v>30</v>
      </c>
      <c r="C352" s="5" t="s">
        <v>31</v>
      </c>
      <c r="D352" s="6">
        <v>40252</v>
      </c>
      <c r="E352" s="43">
        <v>0.4444444444444444</v>
      </c>
      <c r="H352" s="41">
        <v>8.67</v>
      </c>
      <c r="I352" s="41">
        <v>22</v>
      </c>
      <c r="J352" s="46">
        <v>15.843</v>
      </c>
      <c r="K352" s="9">
        <v>15843</v>
      </c>
      <c r="L352" s="9">
        <v>19.8</v>
      </c>
      <c r="M352" s="3">
        <v>6.7</v>
      </c>
      <c r="N352" s="49"/>
      <c r="O352" s="41">
        <v>9.0805</v>
      </c>
      <c r="P352" s="9">
        <v>62</v>
      </c>
      <c r="S352" s="3" t="s">
        <v>11</v>
      </c>
      <c r="T352" s="29"/>
      <c r="U352" s="7"/>
    </row>
    <row r="353" spans="1:21" ht="12" customHeight="1">
      <c r="A353" s="7" t="s">
        <v>191</v>
      </c>
      <c r="B353" s="4" t="s">
        <v>30</v>
      </c>
      <c r="C353" s="5" t="s">
        <v>31</v>
      </c>
      <c r="D353" s="6">
        <v>40256</v>
      </c>
      <c r="E353" s="43">
        <v>0.5729166666666666</v>
      </c>
      <c r="H353" s="41">
        <v>8.72</v>
      </c>
      <c r="I353" s="41">
        <v>22.13</v>
      </c>
      <c r="J353" s="46">
        <v>16.173</v>
      </c>
      <c r="K353" s="9">
        <v>16173</v>
      </c>
      <c r="L353" s="9">
        <v>32</v>
      </c>
      <c r="M353" s="3">
        <v>7.82</v>
      </c>
      <c r="N353" s="49"/>
      <c r="O353" s="41">
        <v>9.21</v>
      </c>
      <c r="P353" s="9">
        <v>58</v>
      </c>
      <c r="S353" s="3" t="s">
        <v>60</v>
      </c>
      <c r="T353" s="29"/>
      <c r="U353" s="7"/>
    </row>
    <row r="354" spans="1:21" ht="12" customHeight="1">
      <c r="A354" s="7" t="s">
        <v>191</v>
      </c>
      <c r="B354" s="4" t="s">
        <v>30</v>
      </c>
      <c r="C354" s="5" t="s">
        <v>31</v>
      </c>
      <c r="D354" s="6">
        <v>40259</v>
      </c>
      <c r="E354" s="43">
        <v>0.4479166666666667</v>
      </c>
      <c r="H354" s="41">
        <v>8.32</v>
      </c>
      <c r="I354" s="41">
        <v>19.5</v>
      </c>
      <c r="J354" s="46">
        <v>15.714</v>
      </c>
      <c r="K354" s="9">
        <v>15714</v>
      </c>
      <c r="L354" s="9">
        <v>42.5</v>
      </c>
      <c r="M354" s="3">
        <v>7.05</v>
      </c>
      <c r="N354" s="49"/>
      <c r="O354" s="41">
        <v>9.4055</v>
      </c>
      <c r="P354" s="9">
        <v>60</v>
      </c>
      <c r="S354" s="3" t="s">
        <v>11</v>
      </c>
      <c r="T354" s="29"/>
      <c r="U354" s="7"/>
    </row>
    <row r="355" spans="1:21" ht="12" customHeight="1">
      <c r="A355" s="7" t="s">
        <v>191</v>
      </c>
      <c r="B355" s="4" t="s">
        <v>30</v>
      </c>
      <c r="C355" s="5" t="s">
        <v>31</v>
      </c>
      <c r="D355" s="6">
        <v>40263</v>
      </c>
      <c r="E355" s="43">
        <v>0.4826388888888889</v>
      </c>
      <c r="H355" s="41">
        <v>9.13</v>
      </c>
      <c r="I355" s="41">
        <v>22.4</v>
      </c>
      <c r="J355" s="46">
        <v>19.02</v>
      </c>
      <c r="K355" s="9">
        <v>19020</v>
      </c>
      <c r="L355" s="9">
        <v>124.8</v>
      </c>
      <c r="M355" s="3">
        <v>6.23</v>
      </c>
      <c r="N355" s="49"/>
      <c r="O355" s="41">
        <v>10.835</v>
      </c>
      <c r="P355" s="9">
        <v>78</v>
      </c>
      <c r="S355" s="3" t="s">
        <v>56</v>
      </c>
      <c r="T355" s="29"/>
      <c r="U355" s="7"/>
    </row>
    <row r="356" spans="1:21" ht="12" customHeight="1">
      <c r="A356" s="7" t="s">
        <v>191</v>
      </c>
      <c r="B356" s="4" t="s">
        <v>30</v>
      </c>
      <c r="C356" s="5" t="s">
        <v>31</v>
      </c>
      <c r="D356" s="6">
        <v>40266</v>
      </c>
      <c r="E356" s="43">
        <v>0.4305555555555556</v>
      </c>
      <c r="H356" s="41">
        <v>8.79</v>
      </c>
      <c r="I356" s="41">
        <v>20</v>
      </c>
      <c r="J356" s="46">
        <v>16.41</v>
      </c>
      <c r="K356" s="9">
        <v>16410</v>
      </c>
      <c r="L356" s="9"/>
      <c r="M356" s="3">
        <v>6.7</v>
      </c>
      <c r="N356" s="49"/>
      <c r="O356" s="41">
        <v>11.78</v>
      </c>
      <c r="P356" s="9">
        <v>60</v>
      </c>
      <c r="S356" s="3" t="s">
        <v>11</v>
      </c>
      <c r="T356" s="29"/>
      <c r="U356" s="7"/>
    </row>
    <row r="357" spans="1:21" ht="12" customHeight="1">
      <c r="A357" s="7" t="s">
        <v>191</v>
      </c>
      <c r="B357" s="4" t="s">
        <v>30</v>
      </c>
      <c r="C357" s="5" t="s">
        <v>31</v>
      </c>
      <c r="D357" s="6">
        <v>40269</v>
      </c>
      <c r="E357" s="43">
        <v>0.4548611111111111</v>
      </c>
      <c r="H357" s="41">
        <v>8.44</v>
      </c>
      <c r="I357" s="41">
        <v>19.3</v>
      </c>
      <c r="J357" s="46">
        <v>16.514</v>
      </c>
      <c r="K357" s="9">
        <v>16514</v>
      </c>
      <c r="L357" s="9">
        <v>19.8</v>
      </c>
      <c r="M357" s="3">
        <v>5.95</v>
      </c>
      <c r="N357" s="49"/>
      <c r="O357" s="41">
        <v>9.932</v>
      </c>
      <c r="P357" s="9">
        <v>65</v>
      </c>
      <c r="S357" s="3" t="s">
        <v>11</v>
      </c>
      <c r="T357" s="29"/>
      <c r="U357" s="7"/>
    </row>
    <row r="358" spans="1:21" ht="12" customHeight="1">
      <c r="A358" s="7" t="s">
        <v>191</v>
      </c>
      <c r="B358" s="4" t="s">
        <v>30</v>
      </c>
      <c r="C358" s="5" t="s">
        <v>31</v>
      </c>
      <c r="D358" s="6">
        <v>40274</v>
      </c>
      <c r="E358" s="43">
        <v>0.4375</v>
      </c>
      <c r="H358" s="41">
        <v>7.96</v>
      </c>
      <c r="I358" s="41">
        <v>19.9</v>
      </c>
      <c r="J358" s="46">
        <v>14.563</v>
      </c>
      <c r="K358" s="9">
        <v>14563</v>
      </c>
      <c r="L358" s="9">
        <v>47.4</v>
      </c>
      <c r="M358" s="3">
        <v>5.97</v>
      </c>
      <c r="N358" s="49"/>
      <c r="O358" s="41">
        <v>8.6515</v>
      </c>
      <c r="P358" s="9">
        <v>60</v>
      </c>
      <c r="S358" s="3" t="s">
        <v>11</v>
      </c>
      <c r="T358" s="29"/>
      <c r="U358" s="7"/>
    </row>
    <row r="359" spans="1:21" ht="12" customHeight="1">
      <c r="A359" s="7" t="s">
        <v>231</v>
      </c>
      <c r="B359" s="4" t="s">
        <v>30</v>
      </c>
      <c r="C359" s="5" t="s">
        <v>31</v>
      </c>
      <c r="D359" s="6">
        <v>39940</v>
      </c>
      <c r="E359" s="13">
        <v>0.5069444444444444</v>
      </c>
      <c r="F359" s="7">
        <v>301323</v>
      </c>
      <c r="G359" s="7">
        <v>6072871</v>
      </c>
      <c r="H359" s="8">
        <v>5.85</v>
      </c>
      <c r="I359" s="8">
        <v>18.4</v>
      </c>
      <c r="J359" s="8">
        <v>43.69</v>
      </c>
      <c r="K359" s="9">
        <f>J359*1000</f>
        <v>43690</v>
      </c>
      <c r="L359" s="7">
        <v>-43.3</v>
      </c>
      <c r="M359" s="8">
        <v>8.6</v>
      </c>
      <c r="N359" s="49"/>
      <c r="O359" s="8">
        <v>32.64</v>
      </c>
      <c r="P359" s="45" t="s">
        <v>154</v>
      </c>
      <c r="Q359" s="10">
        <v>150</v>
      </c>
      <c r="R359" s="11"/>
      <c r="S359" s="15" t="s">
        <v>40</v>
      </c>
      <c r="T359" s="12" t="s">
        <v>232</v>
      </c>
      <c r="U359" s="7"/>
    </row>
    <row r="360" spans="1:21" ht="12" customHeight="1">
      <c r="A360" s="7" t="s">
        <v>233</v>
      </c>
      <c r="B360" s="4" t="s">
        <v>30</v>
      </c>
      <c r="C360" s="5" t="s">
        <v>31</v>
      </c>
      <c r="D360" s="6">
        <v>39940</v>
      </c>
      <c r="E360" s="13">
        <v>0.5236111111111111</v>
      </c>
      <c r="F360" s="7">
        <v>301623</v>
      </c>
      <c r="G360" s="7">
        <v>6072455</v>
      </c>
      <c r="H360" s="8">
        <v>7.83</v>
      </c>
      <c r="I360" s="8">
        <v>17.97</v>
      </c>
      <c r="J360" s="8">
        <v>22.1</v>
      </c>
      <c r="K360" s="9">
        <f>J360*1000</f>
        <v>22100</v>
      </c>
      <c r="L360" s="7">
        <v>-69.8</v>
      </c>
      <c r="M360" s="8">
        <v>10.92</v>
      </c>
      <c r="N360" s="49"/>
      <c r="O360" s="8">
        <v>16.65</v>
      </c>
      <c r="P360" s="10">
        <v>77</v>
      </c>
      <c r="Q360" s="10"/>
      <c r="R360" s="11"/>
      <c r="S360" s="15" t="s">
        <v>40</v>
      </c>
      <c r="T360" s="12" t="s">
        <v>234</v>
      </c>
      <c r="U360" s="7"/>
    </row>
    <row r="361" spans="1:21" ht="12" customHeight="1">
      <c r="A361" s="7" t="s">
        <v>235</v>
      </c>
      <c r="B361" s="4" t="s">
        <v>30</v>
      </c>
      <c r="C361" s="5" t="s">
        <v>31</v>
      </c>
      <c r="D361" s="6">
        <v>39958</v>
      </c>
      <c r="E361" s="13">
        <v>0.6597222222222222</v>
      </c>
      <c r="F361" s="7">
        <v>301702</v>
      </c>
      <c r="G361" s="7">
        <v>6072865</v>
      </c>
      <c r="H361" s="8">
        <v>8.1</v>
      </c>
      <c r="I361" s="8">
        <v>17.5</v>
      </c>
      <c r="J361" s="8">
        <v>29.8</v>
      </c>
      <c r="K361" s="9">
        <f>J361*1000</f>
        <v>29800</v>
      </c>
      <c r="L361" s="48">
        <v>153</v>
      </c>
      <c r="M361" s="8">
        <v>10.08</v>
      </c>
      <c r="N361" s="49"/>
      <c r="O361" s="8">
        <v>18.9</v>
      </c>
      <c r="P361" s="10">
        <v>81</v>
      </c>
      <c r="Q361" s="10">
        <v>33</v>
      </c>
      <c r="R361" s="11"/>
      <c r="S361" s="15" t="s">
        <v>35</v>
      </c>
      <c r="T361" s="12" t="s">
        <v>236</v>
      </c>
      <c r="U361" s="7"/>
    </row>
    <row r="362" spans="1:20" ht="12" customHeight="1">
      <c r="A362" s="7" t="s">
        <v>237</v>
      </c>
      <c r="B362" s="4" t="s">
        <v>30</v>
      </c>
      <c r="C362" s="5" t="s">
        <v>31</v>
      </c>
      <c r="D362" s="6">
        <v>39941</v>
      </c>
      <c r="E362" s="13">
        <v>0.46875</v>
      </c>
      <c r="F362" s="7">
        <v>302260</v>
      </c>
      <c r="G362" s="7">
        <v>6071661</v>
      </c>
      <c r="H362" s="8" t="s">
        <v>238</v>
      </c>
      <c r="I362" s="8">
        <v>14.51</v>
      </c>
      <c r="J362" s="8">
        <v>14.652</v>
      </c>
      <c r="K362" s="9">
        <v>14652</v>
      </c>
      <c r="L362" s="18">
        <v>105.4</v>
      </c>
      <c r="M362" s="8">
        <v>9.02</v>
      </c>
      <c r="N362" s="49"/>
      <c r="O362" s="8">
        <v>11.9</v>
      </c>
      <c r="P362" s="10">
        <v>24</v>
      </c>
      <c r="Q362" s="10">
        <v>10</v>
      </c>
      <c r="R362" s="11"/>
      <c r="S362" s="15" t="s">
        <v>40</v>
      </c>
      <c r="T362" s="12" t="s">
        <v>239</v>
      </c>
    </row>
    <row r="363" spans="1:20" s="49" customFormat="1" ht="11.25">
      <c r="A363" s="3" t="s">
        <v>240</v>
      </c>
      <c r="B363" s="4" t="s">
        <v>30</v>
      </c>
      <c r="C363" s="5" t="s">
        <v>31</v>
      </c>
      <c r="D363" s="6">
        <v>39955</v>
      </c>
      <c r="E363" s="13">
        <v>0.638888888888889</v>
      </c>
      <c r="F363" s="3">
        <v>301750</v>
      </c>
      <c r="G363" s="3">
        <v>6571745</v>
      </c>
      <c r="H363" s="8">
        <v>2.42</v>
      </c>
      <c r="I363" s="8">
        <v>17.24</v>
      </c>
      <c r="J363" s="18">
        <v>39.843</v>
      </c>
      <c r="K363" s="9">
        <v>39843</v>
      </c>
      <c r="L363" s="16">
        <v>458.6</v>
      </c>
      <c r="M363" s="8">
        <v>5.03</v>
      </c>
      <c r="O363" s="8">
        <v>30.4</v>
      </c>
      <c r="P363" s="11"/>
      <c r="Q363" s="10">
        <v>1290</v>
      </c>
      <c r="R363" s="11"/>
      <c r="S363" s="17" t="s">
        <v>35</v>
      </c>
      <c r="T363" s="29" t="s">
        <v>241</v>
      </c>
    </row>
    <row r="364" spans="1:20" ht="12" customHeight="1">
      <c r="A364" s="7" t="s">
        <v>242</v>
      </c>
      <c r="B364" s="4" t="s">
        <v>30</v>
      </c>
      <c r="C364" s="5" t="s">
        <v>31</v>
      </c>
      <c r="D364" s="6">
        <v>40054</v>
      </c>
      <c r="E364" s="13">
        <v>0.53125</v>
      </c>
      <c r="H364" s="8">
        <v>3.57</v>
      </c>
      <c r="I364" s="8">
        <v>24.1</v>
      </c>
      <c r="J364" s="18">
        <v>4.89</v>
      </c>
      <c r="K364" s="9">
        <v>4890</v>
      </c>
      <c r="L364" s="11">
        <v>259.5</v>
      </c>
      <c r="M364" s="8">
        <v>6.72</v>
      </c>
      <c r="N364" s="49"/>
      <c r="O364" s="8">
        <v>2.717</v>
      </c>
      <c r="P364" s="11"/>
      <c r="Q364" s="10">
        <v>325</v>
      </c>
      <c r="R364" s="11"/>
      <c r="S364" s="15" t="s">
        <v>35</v>
      </c>
      <c r="T364" s="12" t="s">
        <v>243</v>
      </c>
    </row>
    <row r="365" spans="1:20" ht="12" customHeight="1">
      <c r="A365" s="7" t="s">
        <v>242</v>
      </c>
      <c r="B365" s="4" t="s">
        <v>30</v>
      </c>
      <c r="C365" s="5" t="s">
        <v>31</v>
      </c>
      <c r="D365" s="6">
        <v>40056</v>
      </c>
      <c r="E365" s="13">
        <v>0.5104166666666666</v>
      </c>
      <c r="H365" s="8">
        <v>3.21</v>
      </c>
      <c r="I365" s="8">
        <v>18.32</v>
      </c>
      <c r="J365" s="18">
        <v>3.98</v>
      </c>
      <c r="K365" s="9">
        <v>3980</v>
      </c>
      <c r="L365" s="11">
        <v>172</v>
      </c>
      <c r="M365" s="8">
        <v>7.09</v>
      </c>
      <c r="N365" s="49"/>
      <c r="O365" s="8">
        <v>2.19</v>
      </c>
      <c r="P365" s="11"/>
      <c r="Q365" s="10">
        <v>360</v>
      </c>
      <c r="R365" s="11"/>
      <c r="S365" s="15" t="s">
        <v>35</v>
      </c>
      <c r="T365" s="12" t="s">
        <v>243</v>
      </c>
    </row>
    <row r="366" spans="1:242" ht="12" customHeight="1">
      <c r="A366" s="7" t="s">
        <v>244</v>
      </c>
      <c r="B366" s="4" t="s">
        <v>30</v>
      </c>
      <c r="C366" s="5" t="s">
        <v>31</v>
      </c>
      <c r="D366" s="6">
        <v>39947</v>
      </c>
      <c r="E366" s="13">
        <v>0.611111111111111</v>
      </c>
      <c r="F366" s="7">
        <v>302014</v>
      </c>
      <c r="G366" s="7">
        <v>6071428</v>
      </c>
      <c r="H366" s="8">
        <v>7.44</v>
      </c>
      <c r="I366" s="8">
        <v>17.7</v>
      </c>
      <c r="J366" s="8">
        <v>26.5</v>
      </c>
      <c r="K366" s="9">
        <f aca="true" t="shared" si="8" ref="K366:K413">J366*1000</f>
        <v>26500</v>
      </c>
      <c r="L366" s="14">
        <v>104</v>
      </c>
      <c r="M366" s="7">
        <v>6.53</v>
      </c>
      <c r="N366" s="49"/>
      <c r="O366" s="8">
        <v>16.9</v>
      </c>
      <c r="P366" s="7">
        <f>0.12*300</f>
        <v>36</v>
      </c>
      <c r="Q366" s="7">
        <f>0.16*100</f>
        <v>16</v>
      </c>
      <c r="R366" s="11"/>
      <c r="S366" s="15" t="s">
        <v>33</v>
      </c>
      <c r="T366" s="12" t="s">
        <v>245</v>
      </c>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49"/>
      <c r="CN366" s="49"/>
      <c r="CO366" s="49"/>
      <c r="CP366" s="49"/>
      <c r="CQ366" s="49"/>
      <c r="CR366" s="49"/>
      <c r="CS366" s="49"/>
      <c r="CT366" s="49"/>
      <c r="CU366" s="49"/>
      <c r="CV366" s="49"/>
      <c r="CW366" s="49"/>
      <c r="CX366" s="49"/>
      <c r="CY366" s="49"/>
      <c r="CZ366" s="49"/>
      <c r="DA366" s="49"/>
      <c r="DB366" s="49"/>
      <c r="DC366" s="49"/>
      <c r="DD366" s="49"/>
      <c r="DE366" s="49"/>
      <c r="DF366" s="49"/>
      <c r="DG366" s="49"/>
      <c r="DH366" s="49"/>
      <c r="DI366" s="49"/>
      <c r="DJ366" s="49"/>
      <c r="DK366" s="49"/>
      <c r="DL366" s="49"/>
      <c r="DM366" s="49"/>
      <c r="DN366" s="49"/>
      <c r="DO366" s="49"/>
      <c r="DP366" s="49"/>
      <c r="DQ366" s="49"/>
      <c r="DR366" s="49"/>
      <c r="DS366" s="49"/>
      <c r="DT366" s="49"/>
      <c r="DU366" s="49"/>
      <c r="DV366" s="49"/>
      <c r="DW366" s="49"/>
      <c r="DX366" s="49"/>
      <c r="DY366" s="49"/>
      <c r="DZ366" s="49"/>
      <c r="EA366" s="49"/>
      <c r="EB366" s="49"/>
      <c r="EC366" s="49"/>
      <c r="ED366" s="49"/>
      <c r="EE366" s="49"/>
      <c r="EF366" s="49"/>
      <c r="EG366" s="49"/>
      <c r="EH366" s="49"/>
      <c r="EI366" s="49"/>
      <c r="EJ366" s="49"/>
      <c r="EK366" s="49"/>
      <c r="EL366" s="49"/>
      <c r="EM366" s="49"/>
      <c r="EN366" s="49"/>
      <c r="EO366" s="49"/>
      <c r="EP366" s="49"/>
      <c r="EQ366" s="49"/>
      <c r="ER366" s="49"/>
      <c r="ES366" s="49"/>
      <c r="ET366" s="49"/>
      <c r="EU366" s="49"/>
      <c r="EV366" s="49"/>
      <c r="EW366" s="49"/>
      <c r="EX366" s="49"/>
      <c r="EY366" s="49"/>
      <c r="EZ366" s="49"/>
      <c r="FA366" s="49"/>
      <c r="FB366" s="49"/>
      <c r="FC366" s="49"/>
      <c r="FD366" s="49"/>
      <c r="FE366" s="49"/>
      <c r="FF366" s="49"/>
      <c r="FG366" s="49"/>
      <c r="FH366" s="49"/>
      <c r="FI366" s="49"/>
      <c r="FJ366" s="49"/>
      <c r="FK366" s="49"/>
      <c r="FL366" s="49"/>
      <c r="FM366" s="49"/>
      <c r="FN366" s="49"/>
      <c r="FO366" s="49"/>
      <c r="FP366" s="49"/>
      <c r="FQ366" s="49"/>
      <c r="FR366" s="49"/>
      <c r="FS366" s="49"/>
      <c r="FT366" s="49"/>
      <c r="FU366" s="49"/>
      <c r="FV366" s="49"/>
      <c r="FW366" s="49"/>
      <c r="FX366" s="49"/>
      <c r="FY366" s="49"/>
      <c r="FZ366" s="49"/>
      <c r="GA366" s="49"/>
      <c r="GB366" s="49"/>
      <c r="GC366" s="49"/>
      <c r="GD366" s="49"/>
      <c r="GE366" s="49"/>
      <c r="GF366" s="49"/>
      <c r="GG366" s="49"/>
      <c r="GH366" s="49"/>
      <c r="GI366" s="49"/>
      <c r="GJ366" s="49"/>
      <c r="GK366" s="49"/>
      <c r="GL366" s="49"/>
      <c r="GM366" s="49"/>
      <c r="GN366" s="49"/>
      <c r="GO366" s="49"/>
      <c r="GP366" s="49"/>
      <c r="GQ366" s="49"/>
      <c r="GR366" s="49"/>
      <c r="GS366" s="49"/>
      <c r="GT366" s="49"/>
      <c r="GU366" s="49"/>
      <c r="GV366" s="49"/>
      <c r="GW366" s="49"/>
      <c r="GX366" s="49"/>
      <c r="GY366" s="49"/>
      <c r="GZ366" s="49"/>
      <c r="HA366" s="49"/>
      <c r="HB366" s="49"/>
      <c r="HC366" s="49"/>
      <c r="HD366" s="49"/>
      <c r="HE366" s="49"/>
      <c r="HF366" s="49"/>
      <c r="HG366" s="49"/>
      <c r="HH366" s="49"/>
      <c r="HI366" s="49"/>
      <c r="HJ366" s="49"/>
      <c r="HK366" s="49"/>
      <c r="HL366" s="49"/>
      <c r="HM366" s="49"/>
      <c r="HN366" s="49"/>
      <c r="HO366" s="49"/>
      <c r="HP366" s="49"/>
      <c r="HQ366" s="49"/>
      <c r="HR366" s="49"/>
      <c r="HS366" s="49"/>
      <c r="HT366" s="49"/>
      <c r="HU366" s="49"/>
      <c r="HV366" s="49"/>
      <c r="HW366" s="49"/>
      <c r="HX366" s="49"/>
      <c r="HY366" s="49"/>
      <c r="HZ366" s="49"/>
      <c r="IA366" s="49"/>
      <c r="IB366" s="49"/>
      <c r="IC366" s="49"/>
      <c r="ID366" s="49"/>
      <c r="IE366" s="49"/>
      <c r="IF366" s="49"/>
      <c r="IG366" s="49"/>
      <c r="IH366" s="49"/>
    </row>
    <row r="367" spans="1:242" ht="12" customHeight="1">
      <c r="A367" s="7" t="s">
        <v>244</v>
      </c>
      <c r="B367" s="4" t="s">
        <v>30</v>
      </c>
      <c r="C367" s="5" t="s">
        <v>31</v>
      </c>
      <c r="D367" s="6">
        <v>39951</v>
      </c>
      <c r="E367" s="13">
        <v>0.5416666666666666</v>
      </c>
      <c r="F367" s="3">
        <v>302192</v>
      </c>
      <c r="G367" s="3">
        <v>6071732</v>
      </c>
      <c r="H367" s="8">
        <v>6.94</v>
      </c>
      <c r="I367" s="8">
        <v>17.6</v>
      </c>
      <c r="J367" s="18">
        <v>28</v>
      </c>
      <c r="K367" s="9">
        <f t="shared" si="8"/>
        <v>28000</v>
      </c>
      <c r="L367" s="16">
        <v>62</v>
      </c>
      <c r="M367" s="8">
        <v>6.55</v>
      </c>
      <c r="N367" s="49"/>
      <c r="O367" s="8">
        <v>17.6</v>
      </c>
      <c r="P367" s="11">
        <v>75</v>
      </c>
      <c r="Q367" s="10"/>
      <c r="R367" s="11"/>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49"/>
      <c r="CN367" s="49"/>
      <c r="CO367" s="49"/>
      <c r="CP367" s="49"/>
      <c r="CQ367" s="49"/>
      <c r="CR367" s="49"/>
      <c r="CS367" s="49"/>
      <c r="CT367" s="49"/>
      <c r="CU367" s="49"/>
      <c r="CV367" s="49"/>
      <c r="CW367" s="49"/>
      <c r="CX367" s="49"/>
      <c r="CY367" s="49"/>
      <c r="CZ367" s="49"/>
      <c r="DA367" s="49"/>
      <c r="DB367" s="49"/>
      <c r="DC367" s="49"/>
      <c r="DD367" s="49"/>
      <c r="DE367" s="49"/>
      <c r="DF367" s="49"/>
      <c r="DG367" s="49"/>
      <c r="DH367" s="49"/>
      <c r="DI367" s="49"/>
      <c r="DJ367" s="49"/>
      <c r="DK367" s="49"/>
      <c r="DL367" s="49"/>
      <c r="DM367" s="49"/>
      <c r="DN367" s="49"/>
      <c r="DO367" s="49"/>
      <c r="DP367" s="49"/>
      <c r="DQ367" s="49"/>
      <c r="DR367" s="49"/>
      <c r="DS367" s="49"/>
      <c r="DT367" s="49"/>
      <c r="DU367" s="49"/>
      <c r="DV367" s="49"/>
      <c r="DW367" s="49"/>
      <c r="DX367" s="49"/>
      <c r="DY367" s="49"/>
      <c r="DZ367" s="49"/>
      <c r="EA367" s="49"/>
      <c r="EB367" s="49"/>
      <c r="EC367" s="49"/>
      <c r="ED367" s="49"/>
      <c r="EE367" s="49"/>
      <c r="EF367" s="49"/>
      <c r="EG367" s="49"/>
      <c r="EH367" s="49"/>
      <c r="EI367" s="49"/>
      <c r="EJ367" s="49"/>
      <c r="EK367" s="49"/>
      <c r="EL367" s="49"/>
      <c r="EM367" s="49"/>
      <c r="EN367" s="49"/>
      <c r="EO367" s="49"/>
      <c r="EP367" s="49"/>
      <c r="EQ367" s="49"/>
      <c r="ER367" s="49"/>
      <c r="ES367" s="49"/>
      <c r="ET367" s="49"/>
      <c r="EU367" s="49"/>
      <c r="EV367" s="49"/>
      <c r="EW367" s="49"/>
      <c r="EX367" s="49"/>
      <c r="EY367" s="49"/>
      <c r="EZ367" s="49"/>
      <c r="FA367" s="49"/>
      <c r="FB367" s="49"/>
      <c r="FC367" s="49"/>
      <c r="FD367" s="49"/>
      <c r="FE367" s="49"/>
      <c r="FF367" s="49"/>
      <c r="FG367" s="49"/>
      <c r="FH367" s="49"/>
      <c r="FI367" s="49"/>
      <c r="FJ367" s="49"/>
      <c r="FK367" s="49"/>
      <c r="FL367" s="49"/>
      <c r="FM367" s="49"/>
      <c r="FN367" s="49"/>
      <c r="FO367" s="49"/>
      <c r="FP367" s="49"/>
      <c r="FQ367" s="49"/>
      <c r="FR367" s="49"/>
      <c r="FS367" s="49"/>
      <c r="FT367" s="49"/>
      <c r="FU367" s="49"/>
      <c r="FV367" s="49"/>
      <c r="FW367" s="49"/>
      <c r="FX367" s="49"/>
      <c r="FY367" s="49"/>
      <c r="FZ367" s="49"/>
      <c r="GA367" s="49"/>
      <c r="GB367" s="49"/>
      <c r="GC367" s="49"/>
      <c r="GD367" s="49"/>
      <c r="GE367" s="49"/>
      <c r="GF367" s="49"/>
      <c r="GG367" s="49"/>
      <c r="GH367" s="49"/>
      <c r="GI367" s="49"/>
      <c r="GJ367" s="49"/>
      <c r="GK367" s="49"/>
      <c r="GL367" s="49"/>
      <c r="GM367" s="49"/>
      <c r="GN367" s="49"/>
      <c r="GO367" s="49"/>
      <c r="GP367" s="49"/>
      <c r="GQ367" s="49"/>
      <c r="GR367" s="49"/>
      <c r="GS367" s="49"/>
      <c r="GT367" s="49"/>
      <c r="GU367" s="49"/>
      <c r="GV367" s="49"/>
      <c r="GW367" s="49"/>
      <c r="GX367" s="49"/>
      <c r="GY367" s="49"/>
      <c r="GZ367" s="49"/>
      <c r="HA367" s="49"/>
      <c r="HB367" s="49"/>
      <c r="HC367" s="49"/>
      <c r="HD367" s="49"/>
      <c r="HE367" s="49"/>
      <c r="HF367" s="49"/>
      <c r="HG367" s="49"/>
      <c r="HH367" s="49"/>
      <c r="HI367" s="49"/>
      <c r="HJ367" s="49"/>
      <c r="HK367" s="49"/>
      <c r="HL367" s="49"/>
      <c r="HM367" s="49"/>
      <c r="HN367" s="49"/>
      <c r="HO367" s="49"/>
      <c r="HP367" s="49"/>
      <c r="HQ367" s="49"/>
      <c r="HR367" s="49"/>
      <c r="HS367" s="49"/>
      <c r="HT367" s="49"/>
      <c r="HU367" s="49"/>
      <c r="HV367" s="49"/>
      <c r="HW367" s="49"/>
      <c r="HX367" s="49"/>
      <c r="HY367" s="49"/>
      <c r="HZ367" s="49"/>
      <c r="IA367" s="49"/>
      <c r="IB367" s="49"/>
      <c r="IC367" s="49"/>
      <c r="ID367" s="49"/>
      <c r="IE367" s="49"/>
      <c r="IF367" s="49"/>
      <c r="IG367" s="49"/>
      <c r="IH367" s="49"/>
    </row>
    <row r="368" spans="1:242" ht="12" customHeight="1">
      <c r="A368" s="7" t="s">
        <v>244</v>
      </c>
      <c r="B368" s="4" t="s">
        <v>30</v>
      </c>
      <c r="C368" s="5" t="s">
        <v>31</v>
      </c>
      <c r="D368" s="6">
        <v>39953</v>
      </c>
      <c r="E368" s="13">
        <v>0.6701388888888888</v>
      </c>
      <c r="F368" s="3">
        <v>302192</v>
      </c>
      <c r="G368" s="3">
        <v>6071732</v>
      </c>
      <c r="H368" s="8">
        <v>6.02</v>
      </c>
      <c r="I368" s="8">
        <v>18.01</v>
      </c>
      <c r="J368" s="18">
        <v>33.3</v>
      </c>
      <c r="K368" s="9">
        <f t="shared" si="8"/>
        <v>33300</v>
      </c>
      <c r="L368" s="16">
        <v>256.1</v>
      </c>
      <c r="M368" s="8">
        <v>6.26</v>
      </c>
      <c r="N368" s="49"/>
      <c r="O368" s="8">
        <v>25.02</v>
      </c>
      <c r="P368" s="11">
        <v>36</v>
      </c>
      <c r="Q368" s="10"/>
      <c r="R368" s="11"/>
      <c r="S368" s="15" t="s">
        <v>35</v>
      </c>
      <c r="T368" s="12" t="s">
        <v>246</v>
      </c>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49"/>
      <c r="BB368" s="49"/>
      <c r="BC368" s="49"/>
      <c r="BD368" s="49"/>
      <c r="BE368" s="49"/>
      <c r="BF368" s="49"/>
      <c r="BG368" s="49"/>
      <c r="BH368" s="49"/>
      <c r="BI368" s="49"/>
      <c r="BJ368" s="49"/>
      <c r="BK368" s="49"/>
      <c r="BL368" s="49"/>
      <c r="BM368" s="49"/>
      <c r="BN368" s="49"/>
      <c r="BO368" s="49"/>
      <c r="BP368" s="49"/>
      <c r="BQ368" s="49"/>
      <c r="BR368" s="49"/>
      <c r="BS368" s="49"/>
      <c r="BT368" s="49"/>
      <c r="BU368" s="49"/>
      <c r="BV368" s="49"/>
      <c r="BW368" s="49"/>
      <c r="BX368" s="49"/>
      <c r="BY368" s="49"/>
      <c r="BZ368" s="49"/>
      <c r="CA368" s="49"/>
      <c r="CB368" s="49"/>
      <c r="CC368" s="49"/>
      <c r="CD368" s="49"/>
      <c r="CE368" s="49"/>
      <c r="CF368" s="49"/>
      <c r="CG368" s="49"/>
      <c r="CH368" s="49"/>
      <c r="CI368" s="49"/>
      <c r="CJ368" s="49"/>
      <c r="CK368" s="49"/>
      <c r="CL368" s="49"/>
      <c r="CM368" s="49"/>
      <c r="CN368" s="49"/>
      <c r="CO368" s="49"/>
      <c r="CP368" s="49"/>
      <c r="CQ368" s="49"/>
      <c r="CR368" s="49"/>
      <c r="CS368" s="49"/>
      <c r="CT368" s="49"/>
      <c r="CU368" s="49"/>
      <c r="CV368" s="49"/>
      <c r="CW368" s="49"/>
      <c r="CX368" s="49"/>
      <c r="CY368" s="49"/>
      <c r="CZ368" s="49"/>
      <c r="DA368" s="49"/>
      <c r="DB368" s="49"/>
      <c r="DC368" s="49"/>
      <c r="DD368" s="49"/>
      <c r="DE368" s="49"/>
      <c r="DF368" s="49"/>
      <c r="DG368" s="49"/>
      <c r="DH368" s="49"/>
      <c r="DI368" s="49"/>
      <c r="DJ368" s="49"/>
      <c r="DK368" s="49"/>
      <c r="DL368" s="49"/>
      <c r="DM368" s="49"/>
      <c r="DN368" s="49"/>
      <c r="DO368" s="49"/>
      <c r="DP368" s="49"/>
      <c r="DQ368" s="49"/>
      <c r="DR368" s="49"/>
      <c r="DS368" s="49"/>
      <c r="DT368" s="49"/>
      <c r="DU368" s="49"/>
      <c r="DV368" s="49"/>
      <c r="DW368" s="49"/>
      <c r="DX368" s="49"/>
      <c r="DY368" s="49"/>
      <c r="DZ368" s="49"/>
      <c r="EA368" s="49"/>
      <c r="EB368" s="49"/>
      <c r="EC368" s="49"/>
      <c r="ED368" s="49"/>
      <c r="EE368" s="49"/>
      <c r="EF368" s="49"/>
      <c r="EG368" s="49"/>
      <c r="EH368" s="49"/>
      <c r="EI368" s="49"/>
      <c r="EJ368" s="49"/>
      <c r="EK368" s="49"/>
      <c r="EL368" s="49"/>
      <c r="EM368" s="49"/>
      <c r="EN368" s="49"/>
      <c r="EO368" s="49"/>
      <c r="EP368" s="49"/>
      <c r="EQ368" s="49"/>
      <c r="ER368" s="49"/>
      <c r="ES368" s="49"/>
      <c r="ET368" s="49"/>
      <c r="EU368" s="49"/>
      <c r="EV368" s="49"/>
      <c r="EW368" s="49"/>
      <c r="EX368" s="49"/>
      <c r="EY368" s="49"/>
      <c r="EZ368" s="49"/>
      <c r="FA368" s="49"/>
      <c r="FB368" s="49"/>
      <c r="FC368" s="49"/>
      <c r="FD368" s="49"/>
      <c r="FE368" s="49"/>
      <c r="FF368" s="49"/>
      <c r="FG368" s="49"/>
      <c r="FH368" s="49"/>
      <c r="FI368" s="49"/>
      <c r="FJ368" s="49"/>
      <c r="FK368" s="49"/>
      <c r="FL368" s="49"/>
      <c r="FM368" s="49"/>
      <c r="FN368" s="49"/>
      <c r="FO368" s="49"/>
      <c r="FP368" s="49"/>
      <c r="FQ368" s="49"/>
      <c r="FR368" s="49"/>
      <c r="FS368" s="49"/>
      <c r="FT368" s="49"/>
      <c r="FU368" s="49"/>
      <c r="FV368" s="49"/>
      <c r="FW368" s="49"/>
      <c r="FX368" s="49"/>
      <c r="FY368" s="49"/>
      <c r="FZ368" s="49"/>
      <c r="GA368" s="49"/>
      <c r="GB368" s="49"/>
      <c r="GC368" s="49"/>
      <c r="GD368" s="49"/>
      <c r="GE368" s="49"/>
      <c r="GF368" s="49"/>
      <c r="GG368" s="49"/>
      <c r="GH368" s="49"/>
      <c r="GI368" s="49"/>
      <c r="GJ368" s="49"/>
      <c r="GK368" s="49"/>
      <c r="GL368" s="49"/>
      <c r="GM368" s="49"/>
      <c r="GN368" s="49"/>
      <c r="GO368" s="49"/>
      <c r="GP368" s="49"/>
      <c r="GQ368" s="49"/>
      <c r="GR368" s="49"/>
      <c r="GS368" s="49"/>
      <c r="GT368" s="49"/>
      <c r="GU368" s="49"/>
      <c r="GV368" s="49"/>
      <c r="GW368" s="49"/>
      <c r="GX368" s="49"/>
      <c r="GY368" s="49"/>
      <c r="GZ368" s="49"/>
      <c r="HA368" s="49"/>
      <c r="HB368" s="49"/>
      <c r="HC368" s="49"/>
      <c r="HD368" s="49"/>
      <c r="HE368" s="49"/>
      <c r="HF368" s="49"/>
      <c r="HG368" s="49"/>
      <c r="HH368" s="49"/>
      <c r="HI368" s="49"/>
      <c r="HJ368" s="49"/>
      <c r="HK368" s="49"/>
      <c r="HL368" s="49"/>
      <c r="HM368" s="49"/>
      <c r="HN368" s="49"/>
      <c r="HO368" s="49"/>
      <c r="HP368" s="49"/>
      <c r="HQ368" s="49"/>
      <c r="HR368" s="49"/>
      <c r="HS368" s="49"/>
      <c r="HT368" s="49"/>
      <c r="HU368" s="49"/>
      <c r="HV368" s="49"/>
      <c r="HW368" s="49"/>
      <c r="HX368" s="49"/>
      <c r="HY368" s="49"/>
      <c r="HZ368" s="49"/>
      <c r="IA368" s="49"/>
      <c r="IB368" s="49"/>
      <c r="IC368" s="49"/>
      <c r="ID368" s="49"/>
      <c r="IE368" s="49"/>
      <c r="IF368" s="49"/>
      <c r="IG368" s="49"/>
      <c r="IH368" s="49"/>
    </row>
    <row r="369" spans="1:242" ht="12" customHeight="1">
      <c r="A369" s="7" t="s">
        <v>244</v>
      </c>
      <c r="B369" s="4" t="s">
        <v>30</v>
      </c>
      <c r="C369" s="5" t="s">
        <v>31</v>
      </c>
      <c r="D369" s="6">
        <v>39955</v>
      </c>
      <c r="E369" s="13">
        <v>0.6145833333333334</v>
      </c>
      <c r="F369" s="3">
        <v>302192</v>
      </c>
      <c r="G369" s="3">
        <v>6071732</v>
      </c>
      <c r="H369" s="8">
        <v>2.81</v>
      </c>
      <c r="I369" s="8">
        <v>18.05</v>
      </c>
      <c r="J369" s="18">
        <v>39.35</v>
      </c>
      <c r="K369" s="9">
        <f t="shared" si="8"/>
        <v>39350</v>
      </c>
      <c r="L369" s="16">
        <v>444.2</v>
      </c>
      <c r="M369" s="8">
        <v>5.54</v>
      </c>
      <c r="N369" s="49"/>
      <c r="O369" s="8">
        <v>29.49</v>
      </c>
      <c r="P369" s="11"/>
      <c r="Q369" s="10">
        <v>390</v>
      </c>
      <c r="R369" s="11"/>
      <c r="S369" s="15" t="s">
        <v>35</v>
      </c>
      <c r="T369" s="12" t="s">
        <v>247</v>
      </c>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49"/>
      <c r="BB369" s="49"/>
      <c r="BC369" s="49"/>
      <c r="BD369" s="49"/>
      <c r="BE369" s="49"/>
      <c r="BF369" s="49"/>
      <c r="BG369" s="49"/>
      <c r="BH369" s="49"/>
      <c r="BI369" s="49"/>
      <c r="BJ369" s="49"/>
      <c r="BK369" s="49"/>
      <c r="BL369" s="49"/>
      <c r="BM369" s="49"/>
      <c r="BN369" s="49"/>
      <c r="BO369" s="49"/>
      <c r="BP369" s="49"/>
      <c r="BQ369" s="49"/>
      <c r="BR369" s="49"/>
      <c r="BS369" s="49"/>
      <c r="BT369" s="49"/>
      <c r="BU369" s="49"/>
      <c r="BV369" s="49"/>
      <c r="BW369" s="49"/>
      <c r="BX369" s="49"/>
      <c r="BY369" s="49"/>
      <c r="BZ369" s="49"/>
      <c r="CA369" s="49"/>
      <c r="CB369" s="49"/>
      <c r="CC369" s="49"/>
      <c r="CD369" s="49"/>
      <c r="CE369" s="49"/>
      <c r="CF369" s="49"/>
      <c r="CG369" s="49"/>
      <c r="CH369" s="49"/>
      <c r="CI369" s="49"/>
      <c r="CJ369" s="49"/>
      <c r="CK369" s="49"/>
      <c r="CL369" s="49"/>
      <c r="CM369" s="49"/>
      <c r="CN369" s="49"/>
      <c r="CO369" s="49"/>
      <c r="CP369" s="49"/>
      <c r="CQ369" s="49"/>
      <c r="CR369" s="49"/>
      <c r="CS369" s="49"/>
      <c r="CT369" s="49"/>
      <c r="CU369" s="49"/>
      <c r="CV369" s="49"/>
      <c r="CW369" s="49"/>
      <c r="CX369" s="49"/>
      <c r="CY369" s="49"/>
      <c r="CZ369" s="49"/>
      <c r="DA369" s="49"/>
      <c r="DB369" s="49"/>
      <c r="DC369" s="49"/>
      <c r="DD369" s="49"/>
      <c r="DE369" s="49"/>
      <c r="DF369" s="49"/>
      <c r="DG369" s="49"/>
      <c r="DH369" s="49"/>
      <c r="DI369" s="49"/>
      <c r="DJ369" s="49"/>
      <c r="DK369" s="49"/>
      <c r="DL369" s="49"/>
      <c r="DM369" s="49"/>
      <c r="DN369" s="49"/>
      <c r="DO369" s="49"/>
      <c r="DP369" s="49"/>
      <c r="DQ369" s="49"/>
      <c r="DR369" s="49"/>
      <c r="DS369" s="49"/>
      <c r="DT369" s="49"/>
      <c r="DU369" s="49"/>
      <c r="DV369" s="49"/>
      <c r="DW369" s="49"/>
      <c r="DX369" s="49"/>
      <c r="DY369" s="49"/>
      <c r="DZ369" s="49"/>
      <c r="EA369" s="49"/>
      <c r="EB369" s="49"/>
      <c r="EC369" s="49"/>
      <c r="ED369" s="49"/>
      <c r="EE369" s="49"/>
      <c r="EF369" s="49"/>
      <c r="EG369" s="49"/>
      <c r="EH369" s="49"/>
      <c r="EI369" s="49"/>
      <c r="EJ369" s="49"/>
      <c r="EK369" s="49"/>
      <c r="EL369" s="49"/>
      <c r="EM369" s="49"/>
      <c r="EN369" s="49"/>
      <c r="EO369" s="49"/>
      <c r="EP369" s="49"/>
      <c r="EQ369" s="49"/>
      <c r="ER369" s="49"/>
      <c r="ES369" s="49"/>
      <c r="ET369" s="49"/>
      <c r="EU369" s="49"/>
      <c r="EV369" s="49"/>
      <c r="EW369" s="49"/>
      <c r="EX369" s="49"/>
      <c r="EY369" s="49"/>
      <c r="EZ369" s="49"/>
      <c r="FA369" s="49"/>
      <c r="FB369" s="49"/>
      <c r="FC369" s="49"/>
      <c r="FD369" s="49"/>
      <c r="FE369" s="49"/>
      <c r="FF369" s="49"/>
      <c r="FG369" s="49"/>
      <c r="FH369" s="49"/>
      <c r="FI369" s="49"/>
      <c r="FJ369" s="49"/>
      <c r="FK369" s="49"/>
      <c r="FL369" s="49"/>
      <c r="FM369" s="49"/>
      <c r="FN369" s="49"/>
      <c r="FO369" s="49"/>
      <c r="FP369" s="49"/>
      <c r="FQ369" s="49"/>
      <c r="FR369" s="49"/>
      <c r="FS369" s="49"/>
      <c r="FT369" s="49"/>
      <c r="FU369" s="49"/>
      <c r="FV369" s="49"/>
      <c r="FW369" s="49"/>
      <c r="FX369" s="49"/>
      <c r="FY369" s="49"/>
      <c r="FZ369" s="49"/>
      <c r="GA369" s="49"/>
      <c r="GB369" s="49"/>
      <c r="GC369" s="49"/>
      <c r="GD369" s="49"/>
      <c r="GE369" s="49"/>
      <c r="GF369" s="49"/>
      <c r="GG369" s="49"/>
      <c r="GH369" s="49"/>
      <c r="GI369" s="49"/>
      <c r="GJ369" s="49"/>
      <c r="GK369" s="49"/>
      <c r="GL369" s="49"/>
      <c r="GM369" s="49"/>
      <c r="GN369" s="49"/>
      <c r="GO369" s="49"/>
      <c r="GP369" s="49"/>
      <c r="GQ369" s="49"/>
      <c r="GR369" s="49"/>
      <c r="GS369" s="49"/>
      <c r="GT369" s="49"/>
      <c r="GU369" s="49"/>
      <c r="GV369" s="49"/>
      <c r="GW369" s="49"/>
      <c r="GX369" s="49"/>
      <c r="GY369" s="49"/>
      <c r="GZ369" s="49"/>
      <c r="HA369" s="49"/>
      <c r="HB369" s="49"/>
      <c r="HC369" s="49"/>
      <c r="HD369" s="49"/>
      <c r="HE369" s="49"/>
      <c r="HF369" s="49"/>
      <c r="HG369" s="49"/>
      <c r="HH369" s="49"/>
      <c r="HI369" s="49"/>
      <c r="HJ369" s="49"/>
      <c r="HK369" s="49"/>
      <c r="HL369" s="49"/>
      <c r="HM369" s="49"/>
      <c r="HN369" s="49"/>
      <c r="HO369" s="49"/>
      <c r="HP369" s="49"/>
      <c r="HQ369" s="49"/>
      <c r="HR369" s="49"/>
      <c r="HS369" s="49"/>
      <c r="HT369" s="49"/>
      <c r="HU369" s="49"/>
      <c r="HV369" s="49"/>
      <c r="HW369" s="49"/>
      <c r="HX369" s="49"/>
      <c r="HY369" s="49"/>
      <c r="HZ369" s="49"/>
      <c r="IA369" s="49"/>
      <c r="IB369" s="49"/>
      <c r="IC369" s="49"/>
      <c r="ID369" s="49"/>
      <c r="IE369" s="49"/>
      <c r="IF369" s="49"/>
      <c r="IG369" s="49"/>
      <c r="IH369" s="49"/>
    </row>
    <row r="370" spans="1:242" ht="12" customHeight="1">
      <c r="A370" s="7" t="s">
        <v>244</v>
      </c>
      <c r="B370" s="4" t="s">
        <v>30</v>
      </c>
      <c r="C370" s="5" t="s">
        <v>31</v>
      </c>
      <c r="D370" s="6">
        <v>39957</v>
      </c>
      <c r="E370" s="13">
        <v>0.576388888888889</v>
      </c>
      <c r="F370" s="3">
        <v>302192</v>
      </c>
      <c r="G370" s="3">
        <v>6071732</v>
      </c>
      <c r="H370" s="8">
        <v>2.82</v>
      </c>
      <c r="I370" s="8">
        <v>15.7</v>
      </c>
      <c r="J370" s="18">
        <v>31.9</v>
      </c>
      <c r="K370" s="9">
        <f t="shared" si="8"/>
        <v>31900</v>
      </c>
      <c r="L370" s="16">
        <v>462</v>
      </c>
      <c r="M370" s="8">
        <v>6.19</v>
      </c>
      <c r="N370" s="49"/>
      <c r="O370" s="8">
        <v>20.5</v>
      </c>
      <c r="P370" s="11"/>
      <c r="Q370" s="10">
        <v>1160</v>
      </c>
      <c r="R370" s="11"/>
      <c r="S370" s="15" t="s">
        <v>35</v>
      </c>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49"/>
      <c r="CN370" s="49"/>
      <c r="CO370" s="49"/>
      <c r="CP370" s="49"/>
      <c r="CQ370" s="49"/>
      <c r="CR370" s="49"/>
      <c r="CS370" s="49"/>
      <c r="CT370" s="49"/>
      <c r="CU370" s="49"/>
      <c r="CV370" s="49"/>
      <c r="CW370" s="49"/>
      <c r="CX370" s="49"/>
      <c r="CY370" s="49"/>
      <c r="CZ370" s="49"/>
      <c r="DA370" s="49"/>
      <c r="DB370" s="49"/>
      <c r="DC370" s="49"/>
      <c r="DD370" s="49"/>
      <c r="DE370" s="49"/>
      <c r="DF370" s="49"/>
      <c r="DG370" s="49"/>
      <c r="DH370" s="49"/>
      <c r="DI370" s="49"/>
      <c r="DJ370" s="49"/>
      <c r="DK370" s="49"/>
      <c r="DL370" s="49"/>
      <c r="DM370" s="49"/>
      <c r="DN370" s="49"/>
      <c r="DO370" s="49"/>
      <c r="DP370" s="49"/>
      <c r="DQ370" s="49"/>
      <c r="DR370" s="49"/>
      <c r="DS370" s="49"/>
      <c r="DT370" s="49"/>
      <c r="DU370" s="49"/>
      <c r="DV370" s="49"/>
      <c r="DW370" s="49"/>
      <c r="DX370" s="49"/>
      <c r="DY370" s="49"/>
      <c r="DZ370" s="49"/>
      <c r="EA370" s="49"/>
      <c r="EB370" s="49"/>
      <c r="EC370" s="49"/>
      <c r="ED370" s="49"/>
      <c r="EE370" s="49"/>
      <c r="EF370" s="49"/>
      <c r="EG370" s="49"/>
      <c r="EH370" s="49"/>
      <c r="EI370" s="49"/>
      <c r="EJ370" s="49"/>
      <c r="EK370" s="49"/>
      <c r="EL370" s="49"/>
      <c r="EM370" s="49"/>
      <c r="EN370" s="49"/>
      <c r="EO370" s="49"/>
      <c r="EP370" s="49"/>
      <c r="EQ370" s="49"/>
      <c r="ER370" s="49"/>
      <c r="ES370" s="49"/>
      <c r="ET370" s="49"/>
      <c r="EU370" s="49"/>
      <c r="EV370" s="49"/>
      <c r="EW370" s="49"/>
      <c r="EX370" s="49"/>
      <c r="EY370" s="49"/>
      <c r="EZ370" s="49"/>
      <c r="FA370" s="49"/>
      <c r="FB370" s="49"/>
      <c r="FC370" s="49"/>
      <c r="FD370" s="49"/>
      <c r="FE370" s="49"/>
      <c r="FF370" s="49"/>
      <c r="FG370" s="49"/>
      <c r="FH370" s="49"/>
      <c r="FI370" s="49"/>
      <c r="FJ370" s="49"/>
      <c r="FK370" s="49"/>
      <c r="FL370" s="49"/>
      <c r="FM370" s="49"/>
      <c r="FN370" s="49"/>
      <c r="FO370" s="49"/>
      <c r="FP370" s="49"/>
      <c r="FQ370" s="49"/>
      <c r="FR370" s="49"/>
      <c r="FS370" s="49"/>
      <c r="FT370" s="49"/>
      <c r="FU370" s="49"/>
      <c r="FV370" s="49"/>
      <c r="FW370" s="49"/>
      <c r="FX370" s="49"/>
      <c r="FY370" s="49"/>
      <c r="FZ370" s="49"/>
      <c r="GA370" s="49"/>
      <c r="GB370" s="49"/>
      <c r="GC370" s="49"/>
      <c r="GD370" s="49"/>
      <c r="GE370" s="49"/>
      <c r="GF370" s="49"/>
      <c r="GG370" s="49"/>
      <c r="GH370" s="49"/>
      <c r="GI370" s="49"/>
      <c r="GJ370" s="49"/>
      <c r="GK370" s="49"/>
      <c r="GL370" s="49"/>
      <c r="GM370" s="49"/>
      <c r="GN370" s="49"/>
      <c r="GO370" s="49"/>
      <c r="GP370" s="49"/>
      <c r="GQ370" s="49"/>
      <c r="GR370" s="49"/>
      <c r="GS370" s="49"/>
      <c r="GT370" s="49"/>
      <c r="GU370" s="49"/>
      <c r="GV370" s="49"/>
      <c r="GW370" s="49"/>
      <c r="GX370" s="49"/>
      <c r="GY370" s="49"/>
      <c r="GZ370" s="49"/>
      <c r="HA370" s="49"/>
      <c r="HB370" s="49"/>
      <c r="HC370" s="49"/>
      <c r="HD370" s="49"/>
      <c r="HE370" s="49"/>
      <c r="HF370" s="49"/>
      <c r="HG370" s="49"/>
      <c r="HH370" s="49"/>
      <c r="HI370" s="49"/>
      <c r="HJ370" s="49"/>
      <c r="HK370" s="49"/>
      <c r="HL370" s="49"/>
      <c r="HM370" s="49"/>
      <c r="HN370" s="49"/>
      <c r="HO370" s="49"/>
      <c r="HP370" s="49"/>
      <c r="HQ370" s="49"/>
      <c r="HR370" s="49"/>
      <c r="HS370" s="49"/>
      <c r="HT370" s="49"/>
      <c r="HU370" s="49"/>
      <c r="HV370" s="49"/>
      <c r="HW370" s="49"/>
      <c r="HX370" s="49"/>
      <c r="HY370" s="49"/>
      <c r="HZ370" s="49"/>
      <c r="IA370" s="49"/>
      <c r="IB370" s="49"/>
      <c r="IC370" s="49"/>
      <c r="ID370" s="49"/>
      <c r="IE370" s="49"/>
      <c r="IF370" s="49"/>
      <c r="IG370" s="49"/>
      <c r="IH370" s="49"/>
    </row>
    <row r="371" spans="1:242" ht="12" customHeight="1">
      <c r="A371" s="7" t="s">
        <v>244</v>
      </c>
      <c r="B371" s="4" t="s">
        <v>30</v>
      </c>
      <c r="C371" s="5" t="s">
        <v>31</v>
      </c>
      <c r="D371" s="6">
        <v>39958</v>
      </c>
      <c r="E371" s="13">
        <v>0.5208333333333334</v>
      </c>
      <c r="F371" s="3">
        <v>302192</v>
      </c>
      <c r="G371" s="3">
        <v>6071732</v>
      </c>
      <c r="H371" s="8">
        <v>3.01</v>
      </c>
      <c r="I371" s="8">
        <v>19.4</v>
      </c>
      <c r="J371" s="18">
        <v>26.9</v>
      </c>
      <c r="K371" s="9">
        <f t="shared" si="8"/>
        <v>26900</v>
      </c>
      <c r="L371" s="16">
        <v>478</v>
      </c>
      <c r="M371" s="8">
        <v>5.09</v>
      </c>
      <c r="N371" s="49"/>
      <c r="O371" s="8">
        <v>10.3</v>
      </c>
      <c r="P371" s="11"/>
      <c r="Q371" s="10">
        <v>965</v>
      </c>
      <c r="R371" s="11"/>
      <c r="S371" s="15" t="s">
        <v>35</v>
      </c>
      <c r="T371" s="12" t="s">
        <v>248</v>
      </c>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49"/>
      <c r="CN371" s="49"/>
      <c r="CO371" s="49"/>
      <c r="CP371" s="49"/>
      <c r="CQ371" s="49"/>
      <c r="CR371" s="49"/>
      <c r="CS371" s="49"/>
      <c r="CT371" s="49"/>
      <c r="CU371" s="49"/>
      <c r="CV371" s="49"/>
      <c r="CW371" s="49"/>
      <c r="CX371" s="49"/>
      <c r="CY371" s="49"/>
      <c r="CZ371" s="49"/>
      <c r="DA371" s="49"/>
      <c r="DB371" s="49"/>
      <c r="DC371" s="49"/>
      <c r="DD371" s="49"/>
      <c r="DE371" s="49"/>
      <c r="DF371" s="49"/>
      <c r="DG371" s="49"/>
      <c r="DH371" s="49"/>
      <c r="DI371" s="49"/>
      <c r="DJ371" s="49"/>
      <c r="DK371" s="49"/>
      <c r="DL371" s="49"/>
      <c r="DM371" s="49"/>
      <c r="DN371" s="49"/>
      <c r="DO371" s="49"/>
      <c r="DP371" s="49"/>
      <c r="DQ371" s="49"/>
      <c r="DR371" s="49"/>
      <c r="DS371" s="49"/>
      <c r="DT371" s="49"/>
      <c r="DU371" s="49"/>
      <c r="DV371" s="49"/>
      <c r="DW371" s="49"/>
      <c r="DX371" s="49"/>
      <c r="DY371" s="49"/>
      <c r="DZ371" s="49"/>
      <c r="EA371" s="49"/>
      <c r="EB371" s="49"/>
      <c r="EC371" s="49"/>
      <c r="ED371" s="49"/>
      <c r="EE371" s="49"/>
      <c r="EF371" s="49"/>
      <c r="EG371" s="49"/>
      <c r="EH371" s="49"/>
      <c r="EI371" s="49"/>
      <c r="EJ371" s="49"/>
      <c r="EK371" s="49"/>
      <c r="EL371" s="49"/>
      <c r="EM371" s="49"/>
      <c r="EN371" s="49"/>
      <c r="EO371" s="49"/>
      <c r="EP371" s="49"/>
      <c r="EQ371" s="49"/>
      <c r="ER371" s="49"/>
      <c r="ES371" s="49"/>
      <c r="ET371" s="49"/>
      <c r="EU371" s="49"/>
      <c r="EV371" s="49"/>
      <c r="EW371" s="49"/>
      <c r="EX371" s="49"/>
      <c r="EY371" s="49"/>
      <c r="EZ371" s="49"/>
      <c r="FA371" s="49"/>
      <c r="FB371" s="49"/>
      <c r="FC371" s="49"/>
      <c r="FD371" s="49"/>
      <c r="FE371" s="49"/>
      <c r="FF371" s="49"/>
      <c r="FG371" s="49"/>
      <c r="FH371" s="49"/>
      <c r="FI371" s="49"/>
      <c r="FJ371" s="49"/>
      <c r="FK371" s="49"/>
      <c r="FL371" s="49"/>
      <c r="FM371" s="49"/>
      <c r="FN371" s="49"/>
      <c r="FO371" s="49"/>
      <c r="FP371" s="49"/>
      <c r="FQ371" s="49"/>
      <c r="FR371" s="49"/>
      <c r="FS371" s="49"/>
      <c r="FT371" s="49"/>
      <c r="FU371" s="49"/>
      <c r="FV371" s="49"/>
      <c r="FW371" s="49"/>
      <c r="FX371" s="49"/>
      <c r="FY371" s="49"/>
      <c r="FZ371" s="49"/>
      <c r="GA371" s="49"/>
      <c r="GB371" s="49"/>
      <c r="GC371" s="49"/>
      <c r="GD371" s="49"/>
      <c r="GE371" s="49"/>
      <c r="GF371" s="49"/>
      <c r="GG371" s="49"/>
      <c r="GH371" s="49"/>
      <c r="GI371" s="49"/>
      <c r="GJ371" s="49"/>
      <c r="GK371" s="49"/>
      <c r="GL371" s="49"/>
      <c r="GM371" s="49"/>
      <c r="GN371" s="49"/>
      <c r="GO371" s="49"/>
      <c r="GP371" s="49"/>
      <c r="GQ371" s="49"/>
      <c r="GR371" s="49"/>
      <c r="GS371" s="49"/>
      <c r="GT371" s="49"/>
      <c r="GU371" s="49"/>
      <c r="GV371" s="49"/>
      <c r="GW371" s="49"/>
      <c r="GX371" s="49"/>
      <c r="GY371" s="49"/>
      <c r="GZ371" s="49"/>
      <c r="HA371" s="49"/>
      <c r="HB371" s="49"/>
      <c r="HC371" s="49"/>
      <c r="HD371" s="49"/>
      <c r="HE371" s="49"/>
      <c r="HF371" s="49"/>
      <c r="HG371" s="49"/>
      <c r="HH371" s="49"/>
      <c r="HI371" s="49"/>
      <c r="HJ371" s="49"/>
      <c r="HK371" s="49"/>
      <c r="HL371" s="49"/>
      <c r="HM371" s="49"/>
      <c r="HN371" s="49"/>
      <c r="HO371" s="49"/>
      <c r="HP371" s="49"/>
      <c r="HQ371" s="49"/>
      <c r="HR371" s="49"/>
      <c r="HS371" s="49"/>
      <c r="HT371" s="49"/>
      <c r="HU371" s="49"/>
      <c r="HV371" s="49"/>
      <c r="HW371" s="49"/>
      <c r="HX371" s="49"/>
      <c r="HY371" s="49"/>
      <c r="HZ371" s="49"/>
      <c r="IA371" s="49"/>
      <c r="IB371" s="49"/>
      <c r="IC371" s="49"/>
      <c r="ID371" s="49"/>
      <c r="IE371" s="49"/>
      <c r="IF371" s="49"/>
      <c r="IG371" s="49"/>
      <c r="IH371" s="49"/>
    </row>
    <row r="372" spans="1:242" ht="12" customHeight="1">
      <c r="A372" s="7" t="s">
        <v>244</v>
      </c>
      <c r="B372" s="4" t="s">
        <v>30</v>
      </c>
      <c r="C372" s="5" t="s">
        <v>31</v>
      </c>
      <c r="D372" s="6">
        <v>39960</v>
      </c>
      <c r="E372" s="43">
        <v>0.48194444444444445</v>
      </c>
      <c r="F372" s="3" t="s">
        <v>38</v>
      </c>
      <c r="G372" s="3" t="s">
        <v>38</v>
      </c>
      <c r="H372" s="3">
        <v>4.43</v>
      </c>
      <c r="I372" s="41">
        <v>14.9</v>
      </c>
      <c r="J372" s="41">
        <v>19</v>
      </c>
      <c r="K372" s="9">
        <f t="shared" si="8"/>
        <v>19000</v>
      </c>
      <c r="L372" s="44" t="s">
        <v>249</v>
      </c>
      <c r="M372" s="3">
        <v>9.28</v>
      </c>
      <c r="N372" s="49" t="s">
        <v>38</v>
      </c>
      <c r="O372" s="41">
        <v>11.97</v>
      </c>
      <c r="P372" s="3">
        <v>26</v>
      </c>
      <c r="Q372" s="3">
        <v>88</v>
      </c>
      <c r="R372" s="9" t="s">
        <v>38</v>
      </c>
      <c r="S372" s="3" t="s">
        <v>40</v>
      </c>
      <c r="T372" s="12" t="s">
        <v>250</v>
      </c>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49"/>
      <c r="CN372" s="49"/>
      <c r="CO372" s="49"/>
      <c r="CP372" s="49"/>
      <c r="CQ372" s="49"/>
      <c r="CR372" s="49"/>
      <c r="CS372" s="49"/>
      <c r="CT372" s="49"/>
      <c r="CU372" s="49"/>
      <c r="CV372" s="49"/>
      <c r="CW372" s="49"/>
      <c r="CX372" s="49"/>
      <c r="CY372" s="49"/>
      <c r="CZ372" s="49"/>
      <c r="DA372" s="49"/>
      <c r="DB372" s="49"/>
      <c r="DC372" s="49"/>
      <c r="DD372" s="49"/>
      <c r="DE372" s="49"/>
      <c r="DF372" s="49"/>
      <c r="DG372" s="49"/>
      <c r="DH372" s="49"/>
      <c r="DI372" s="49"/>
      <c r="DJ372" s="49"/>
      <c r="DK372" s="49"/>
      <c r="DL372" s="49"/>
      <c r="DM372" s="49"/>
      <c r="DN372" s="49"/>
      <c r="DO372" s="49"/>
      <c r="DP372" s="49"/>
      <c r="DQ372" s="49"/>
      <c r="DR372" s="49"/>
      <c r="DS372" s="49"/>
      <c r="DT372" s="49"/>
      <c r="DU372" s="49"/>
      <c r="DV372" s="49"/>
      <c r="DW372" s="49"/>
      <c r="DX372" s="49"/>
      <c r="DY372" s="49"/>
      <c r="DZ372" s="49"/>
      <c r="EA372" s="49"/>
      <c r="EB372" s="49"/>
      <c r="EC372" s="49"/>
      <c r="ED372" s="49"/>
      <c r="EE372" s="49"/>
      <c r="EF372" s="49"/>
      <c r="EG372" s="49"/>
      <c r="EH372" s="49"/>
      <c r="EI372" s="49"/>
      <c r="EJ372" s="49"/>
      <c r="EK372" s="49"/>
      <c r="EL372" s="49"/>
      <c r="EM372" s="49"/>
      <c r="EN372" s="49"/>
      <c r="EO372" s="49"/>
      <c r="EP372" s="49"/>
      <c r="EQ372" s="49"/>
      <c r="ER372" s="49"/>
      <c r="ES372" s="49"/>
      <c r="ET372" s="49"/>
      <c r="EU372" s="49"/>
      <c r="EV372" s="49"/>
      <c r="EW372" s="49"/>
      <c r="EX372" s="49"/>
      <c r="EY372" s="49"/>
      <c r="EZ372" s="49"/>
      <c r="FA372" s="49"/>
      <c r="FB372" s="49"/>
      <c r="FC372" s="49"/>
      <c r="FD372" s="49"/>
      <c r="FE372" s="49"/>
      <c r="FF372" s="49"/>
      <c r="FG372" s="49"/>
      <c r="FH372" s="49"/>
      <c r="FI372" s="49"/>
      <c r="FJ372" s="49"/>
      <c r="FK372" s="49"/>
      <c r="FL372" s="49"/>
      <c r="FM372" s="49"/>
      <c r="FN372" s="49"/>
      <c r="FO372" s="49"/>
      <c r="FP372" s="49"/>
      <c r="FQ372" s="49"/>
      <c r="FR372" s="49"/>
      <c r="FS372" s="49"/>
      <c r="FT372" s="49"/>
      <c r="FU372" s="49"/>
      <c r="FV372" s="49"/>
      <c r="FW372" s="49"/>
      <c r="FX372" s="49"/>
      <c r="FY372" s="49"/>
      <c r="FZ372" s="49"/>
      <c r="GA372" s="49"/>
      <c r="GB372" s="49"/>
      <c r="GC372" s="49"/>
      <c r="GD372" s="49"/>
      <c r="GE372" s="49"/>
      <c r="GF372" s="49"/>
      <c r="GG372" s="49"/>
      <c r="GH372" s="49"/>
      <c r="GI372" s="49"/>
      <c r="GJ372" s="49"/>
      <c r="GK372" s="49"/>
      <c r="GL372" s="49"/>
      <c r="GM372" s="49"/>
      <c r="GN372" s="49"/>
      <c r="GO372" s="49"/>
      <c r="GP372" s="49"/>
      <c r="GQ372" s="49"/>
      <c r="GR372" s="49"/>
      <c r="GS372" s="49"/>
      <c r="GT372" s="49"/>
      <c r="GU372" s="49"/>
      <c r="GV372" s="49"/>
      <c r="GW372" s="49"/>
      <c r="GX372" s="49"/>
      <c r="GY372" s="49"/>
      <c r="GZ372" s="49"/>
      <c r="HA372" s="49"/>
      <c r="HB372" s="49"/>
      <c r="HC372" s="49"/>
      <c r="HD372" s="49"/>
      <c r="HE372" s="49"/>
      <c r="HF372" s="49"/>
      <c r="HG372" s="49"/>
      <c r="HH372" s="49"/>
      <c r="HI372" s="49"/>
      <c r="HJ372" s="49"/>
      <c r="HK372" s="49"/>
      <c r="HL372" s="49"/>
      <c r="HM372" s="49"/>
      <c r="HN372" s="49"/>
      <c r="HO372" s="49"/>
      <c r="HP372" s="49"/>
      <c r="HQ372" s="49"/>
      <c r="HR372" s="49"/>
      <c r="HS372" s="49"/>
      <c r="HT372" s="49"/>
      <c r="HU372" s="49"/>
      <c r="HV372" s="49"/>
      <c r="HW372" s="49"/>
      <c r="HX372" s="49"/>
      <c r="HY372" s="49"/>
      <c r="HZ372" s="49"/>
      <c r="IA372" s="49"/>
      <c r="IB372" s="49"/>
      <c r="IC372" s="49"/>
      <c r="ID372" s="49"/>
      <c r="IE372" s="49"/>
      <c r="IF372" s="49"/>
      <c r="IG372" s="49"/>
      <c r="IH372" s="49"/>
    </row>
    <row r="373" spans="1:242" ht="12" customHeight="1">
      <c r="A373" s="7" t="s">
        <v>244</v>
      </c>
      <c r="B373" s="4" t="s">
        <v>30</v>
      </c>
      <c r="C373" s="5" t="s">
        <v>31</v>
      </c>
      <c r="D373" s="6">
        <v>39961</v>
      </c>
      <c r="E373" s="13">
        <v>0.47222222222222227</v>
      </c>
      <c r="F373" s="3">
        <v>302192</v>
      </c>
      <c r="G373" s="3">
        <v>6071732</v>
      </c>
      <c r="H373" s="8">
        <v>3.04</v>
      </c>
      <c r="I373" s="8">
        <v>12.97</v>
      </c>
      <c r="J373" s="18">
        <v>19.861</v>
      </c>
      <c r="K373" s="9">
        <f t="shared" si="8"/>
        <v>19861</v>
      </c>
      <c r="L373" s="16">
        <v>444.8</v>
      </c>
      <c r="M373" s="8">
        <v>3.72</v>
      </c>
      <c r="N373" s="49"/>
      <c r="O373" s="8">
        <v>16.74</v>
      </c>
      <c r="P373" s="11"/>
      <c r="Q373" s="10">
        <v>250</v>
      </c>
      <c r="R373" s="11"/>
      <c r="S373" s="15" t="s">
        <v>35</v>
      </c>
      <c r="T373" s="12" t="s">
        <v>251</v>
      </c>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49"/>
      <c r="CN373" s="49"/>
      <c r="CO373" s="49"/>
      <c r="CP373" s="49"/>
      <c r="CQ373" s="49"/>
      <c r="CR373" s="49"/>
      <c r="CS373" s="49"/>
      <c r="CT373" s="49"/>
      <c r="CU373" s="49"/>
      <c r="CV373" s="49"/>
      <c r="CW373" s="49"/>
      <c r="CX373" s="49"/>
      <c r="CY373" s="49"/>
      <c r="CZ373" s="49"/>
      <c r="DA373" s="49"/>
      <c r="DB373" s="49"/>
      <c r="DC373" s="49"/>
      <c r="DD373" s="49"/>
      <c r="DE373" s="49"/>
      <c r="DF373" s="49"/>
      <c r="DG373" s="49"/>
      <c r="DH373" s="49"/>
      <c r="DI373" s="49"/>
      <c r="DJ373" s="49"/>
      <c r="DK373" s="49"/>
      <c r="DL373" s="49"/>
      <c r="DM373" s="49"/>
      <c r="DN373" s="49"/>
      <c r="DO373" s="49"/>
      <c r="DP373" s="49"/>
      <c r="DQ373" s="49"/>
      <c r="DR373" s="49"/>
      <c r="DS373" s="49"/>
      <c r="DT373" s="49"/>
      <c r="DU373" s="49"/>
      <c r="DV373" s="49"/>
      <c r="DW373" s="49"/>
      <c r="DX373" s="49"/>
      <c r="DY373" s="49"/>
      <c r="DZ373" s="49"/>
      <c r="EA373" s="49"/>
      <c r="EB373" s="49"/>
      <c r="EC373" s="49"/>
      <c r="ED373" s="49"/>
      <c r="EE373" s="49"/>
      <c r="EF373" s="49"/>
      <c r="EG373" s="49"/>
      <c r="EH373" s="49"/>
      <c r="EI373" s="49"/>
      <c r="EJ373" s="49"/>
      <c r="EK373" s="49"/>
      <c r="EL373" s="49"/>
      <c r="EM373" s="49"/>
      <c r="EN373" s="49"/>
      <c r="EO373" s="49"/>
      <c r="EP373" s="49"/>
      <c r="EQ373" s="49"/>
      <c r="ER373" s="49"/>
      <c r="ES373" s="49"/>
      <c r="ET373" s="49"/>
      <c r="EU373" s="49"/>
      <c r="EV373" s="49"/>
      <c r="EW373" s="49"/>
      <c r="EX373" s="49"/>
      <c r="EY373" s="49"/>
      <c r="EZ373" s="49"/>
      <c r="FA373" s="49"/>
      <c r="FB373" s="49"/>
      <c r="FC373" s="49"/>
      <c r="FD373" s="49"/>
      <c r="FE373" s="49"/>
      <c r="FF373" s="49"/>
      <c r="FG373" s="49"/>
      <c r="FH373" s="49"/>
      <c r="FI373" s="49"/>
      <c r="FJ373" s="49"/>
      <c r="FK373" s="49"/>
      <c r="FL373" s="49"/>
      <c r="FM373" s="49"/>
      <c r="FN373" s="49"/>
      <c r="FO373" s="49"/>
      <c r="FP373" s="49"/>
      <c r="FQ373" s="49"/>
      <c r="FR373" s="49"/>
      <c r="FS373" s="49"/>
      <c r="FT373" s="49"/>
      <c r="FU373" s="49"/>
      <c r="FV373" s="49"/>
      <c r="FW373" s="49"/>
      <c r="FX373" s="49"/>
      <c r="FY373" s="49"/>
      <c r="FZ373" s="49"/>
      <c r="GA373" s="49"/>
      <c r="GB373" s="49"/>
      <c r="GC373" s="49"/>
      <c r="GD373" s="49"/>
      <c r="GE373" s="49"/>
      <c r="GF373" s="49"/>
      <c r="GG373" s="49"/>
      <c r="GH373" s="49"/>
      <c r="GI373" s="49"/>
      <c r="GJ373" s="49"/>
      <c r="GK373" s="49"/>
      <c r="GL373" s="49"/>
      <c r="GM373" s="49"/>
      <c r="GN373" s="49"/>
      <c r="GO373" s="49"/>
      <c r="GP373" s="49"/>
      <c r="GQ373" s="49"/>
      <c r="GR373" s="49"/>
      <c r="GS373" s="49"/>
      <c r="GT373" s="49"/>
      <c r="GU373" s="49"/>
      <c r="GV373" s="49"/>
      <c r="GW373" s="49"/>
      <c r="GX373" s="49"/>
      <c r="GY373" s="49"/>
      <c r="GZ373" s="49"/>
      <c r="HA373" s="49"/>
      <c r="HB373" s="49"/>
      <c r="HC373" s="49"/>
      <c r="HD373" s="49"/>
      <c r="HE373" s="49"/>
      <c r="HF373" s="49"/>
      <c r="HG373" s="49"/>
      <c r="HH373" s="49"/>
      <c r="HI373" s="49"/>
      <c r="HJ373" s="49"/>
      <c r="HK373" s="49"/>
      <c r="HL373" s="49"/>
      <c r="HM373" s="49"/>
      <c r="HN373" s="49"/>
      <c r="HO373" s="49"/>
      <c r="HP373" s="49"/>
      <c r="HQ373" s="49"/>
      <c r="HR373" s="49"/>
      <c r="HS373" s="49"/>
      <c r="HT373" s="49"/>
      <c r="HU373" s="49"/>
      <c r="HV373" s="49"/>
      <c r="HW373" s="49"/>
      <c r="HX373" s="49"/>
      <c r="HY373" s="49"/>
      <c r="HZ373" s="49"/>
      <c r="IA373" s="49"/>
      <c r="IB373" s="49"/>
      <c r="IC373" s="49"/>
      <c r="ID373" s="49"/>
      <c r="IE373" s="49"/>
      <c r="IF373" s="49"/>
      <c r="IG373" s="49"/>
      <c r="IH373" s="49"/>
    </row>
    <row r="374" spans="1:242" ht="12" customHeight="1">
      <c r="A374" s="7" t="s">
        <v>244</v>
      </c>
      <c r="B374" s="4" t="s">
        <v>30</v>
      </c>
      <c r="C374" s="5" t="s">
        <v>31</v>
      </c>
      <c r="D374" s="6">
        <v>39962</v>
      </c>
      <c r="E374" s="43">
        <v>0.4166666666666667</v>
      </c>
      <c r="F374" s="3" t="s">
        <v>38</v>
      </c>
      <c r="G374" s="3" t="s">
        <v>38</v>
      </c>
      <c r="H374" s="3">
        <v>4.22</v>
      </c>
      <c r="I374" s="41">
        <v>10.5</v>
      </c>
      <c r="J374" s="41">
        <v>20.07</v>
      </c>
      <c r="K374" s="9">
        <f t="shared" si="8"/>
        <v>20070</v>
      </c>
      <c r="L374" s="44" t="s">
        <v>252</v>
      </c>
      <c r="M374" s="3">
        <v>9.72</v>
      </c>
      <c r="N374" s="49" t="s">
        <v>38</v>
      </c>
      <c r="O374" s="41">
        <v>12.64</v>
      </c>
      <c r="P374" s="3">
        <v>9</v>
      </c>
      <c r="Q374" s="3">
        <v>95</v>
      </c>
      <c r="R374" s="9" t="s">
        <v>38</v>
      </c>
      <c r="S374" s="3" t="s">
        <v>40</v>
      </c>
      <c r="T374" s="12" t="s">
        <v>253</v>
      </c>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49"/>
      <c r="CN374" s="49"/>
      <c r="CO374" s="49"/>
      <c r="CP374" s="49"/>
      <c r="CQ374" s="49"/>
      <c r="CR374" s="49"/>
      <c r="CS374" s="49"/>
      <c r="CT374" s="49"/>
      <c r="CU374" s="49"/>
      <c r="CV374" s="49"/>
      <c r="CW374" s="49"/>
      <c r="CX374" s="49"/>
      <c r="CY374" s="49"/>
      <c r="CZ374" s="49"/>
      <c r="DA374" s="49"/>
      <c r="DB374" s="49"/>
      <c r="DC374" s="49"/>
      <c r="DD374" s="49"/>
      <c r="DE374" s="49"/>
      <c r="DF374" s="49"/>
      <c r="DG374" s="49"/>
      <c r="DH374" s="49"/>
      <c r="DI374" s="49"/>
      <c r="DJ374" s="49"/>
      <c r="DK374" s="49"/>
      <c r="DL374" s="49"/>
      <c r="DM374" s="49"/>
      <c r="DN374" s="49"/>
      <c r="DO374" s="49"/>
      <c r="DP374" s="49"/>
      <c r="DQ374" s="49"/>
      <c r="DR374" s="49"/>
      <c r="DS374" s="49"/>
      <c r="DT374" s="49"/>
      <c r="DU374" s="49"/>
      <c r="DV374" s="49"/>
      <c r="DW374" s="49"/>
      <c r="DX374" s="49"/>
      <c r="DY374" s="49"/>
      <c r="DZ374" s="49"/>
      <c r="EA374" s="49"/>
      <c r="EB374" s="49"/>
      <c r="EC374" s="49"/>
      <c r="ED374" s="49"/>
      <c r="EE374" s="49"/>
      <c r="EF374" s="49"/>
      <c r="EG374" s="49"/>
      <c r="EH374" s="49"/>
      <c r="EI374" s="49"/>
      <c r="EJ374" s="49"/>
      <c r="EK374" s="49"/>
      <c r="EL374" s="49"/>
      <c r="EM374" s="49"/>
      <c r="EN374" s="49"/>
      <c r="EO374" s="49"/>
      <c r="EP374" s="49"/>
      <c r="EQ374" s="49"/>
      <c r="ER374" s="49"/>
      <c r="ES374" s="49"/>
      <c r="ET374" s="49"/>
      <c r="EU374" s="49"/>
      <c r="EV374" s="49"/>
      <c r="EW374" s="49"/>
      <c r="EX374" s="49"/>
      <c r="EY374" s="49"/>
      <c r="EZ374" s="49"/>
      <c r="FA374" s="49"/>
      <c r="FB374" s="49"/>
      <c r="FC374" s="49"/>
      <c r="FD374" s="49"/>
      <c r="FE374" s="49"/>
      <c r="FF374" s="49"/>
      <c r="FG374" s="49"/>
      <c r="FH374" s="49"/>
      <c r="FI374" s="49"/>
      <c r="FJ374" s="49"/>
      <c r="FK374" s="49"/>
      <c r="FL374" s="49"/>
      <c r="FM374" s="49"/>
      <c r="FN374" s="49"/>
      <c r="FO374" s="49"/>
      <c r="FP374" s="49"/>
      <c r="FQ374" s="49"/>
      <c r="FR374" s="49"/>
      <c r="FS374" s="49"/>
      <c r="FT374" s="49"/>
      <c r="FU374" s="49"/>
      <c r="FV374" s="49"/>
      <c r="FW374" s="49"/>
      <c r="FX374" s="49"/>
      <c r="FY374" s="49"/>
      <c r="FZ374" s="49"/>
      <c r="GA374" s="49"/>
      <c r="GB374" s="49"/>
      <c r="GC374" s="49"/>
      <c r="GD374" s="49"/>
      <c r="GE374" s="49"/>
      <c r="GF374" s="49"/>
      <c r="GG374" s="49"/>
      <c r="GH374" s="49"/>
      <c r="GI374" s="49"/>
      <c r="GJ374" s="49"/>
      <c r="GK374" s="49"/>
      <c r="GL374" s="49"/>
      <c r="GM374" s="49"/>
      <c r="GN374" s="49"/>
      <c r="GO374" s="49"/>
      <c r="GP374" s="49"/>
      <c r="GQ374" s="49"/>
      <c r="GR374" s="49"/>
      <c r="GS374" s="49"/>
      <c r="GT374" s="49"/>
      <c r="GU374" s="49"/>
      <c r="GV374" s="49"/>
      <c r="GW374" s="49"/>
      <c r="GX374" s="49"/>
      <c r="GY374" s="49"/>
      <c r="GZ374" s="49"/>
      <c r="HA374" s="49"/>
      <c r="HB374" s="49"/>
      <c r="HC374" s="49"/>
      <c r="HD374" s="49"/>
      <c r="HE374" s="49"/>
      <c r="HF374" s="49"/>
      <c r="HG374" s="49"/>
      <c r="HH374" s="49"/>
      <c r="HI374" s="49"/>
      <c r="HJ374" s="49"/>
      <c r="HK374" s="49"/>
      <c r="HL374" s="49"/>
      <c r="HM374" s="49"/>
      <c r="HN374" s="49"/>
      <c r="HO374" s="49"/>
      <c r="HP374" s="49"/>
      <c r="HQ374" s="49"/>
      <c r="HR374" s="49"/>
      <c r="HS374" s="49"/>
      <c r="HT374" s="49"/>
      <c r="HU374" s="49"/>
      <c r="HV374" s="49"/>
      <c r="HW374" s="49"/>
      <c r="HX374" s="49"/>
      <c r="HY374" s="49"/>
      <c r="HZ374" s="49"/>
      <c r="IA374" s="49"/>
      <c r="IB374" s="49"/>
      <c r="IC374" s="49"/>
      <c r="ID374" s="49"/>
      <c r="IE374" s="49"/>
      <c r="IF374" s="49"/>
      <c r="IG374" s="49"/>
      <c r="IH374" s="49"/>
    </row>
    <row r="375" spans="1:20" s="31" customFormat="1" ht="11.25">
      <c r="A375" s="7" t="s">
        <v>244</v>
      </c>
      <c r="B375" s="4" t="s">
        <v>30</v>
      </c>
      <c r="C375" s="5" t="s">
        <v>31</v>
      </c>
      <c r="D375" s="6">
        <v>39962</v>
      </c>
      <c r="E375" s="43">
        <v>0.6493055555555556</v>
      </c>
      <c r="F375" s="3">
        <v>302152</v>
      </c>
      <c r="G375" s="3">
        <v>6071767</v>
      </c>
      <c r="H375" s="3">
        <v>6.18</v>
      </c>
      <c r="I375" s="41">
        <v>13.5</v>
      </c>
      <c r="J375" s="41">
        <v>19.07</v>
      </c>
      <c r="K375" s="9">
        <f t="shared" si="8"/>
        <v>19070</v>
      </c>
      <c r="L375" s="44" t="s">
        <v>254</v>
      </c>
      <c r="M375" s="3">
        <v>8.67</v>
      </c>
      <c r="N375" s="49" t="s">
        <v>38</v>
      </c>
      <c r="O375" s="41">
        <v>12.01</v>
      </c>
      <c r="P375" s="3">
        <v>32</v>
      </c>
      <c r="Q375" s="3">
        <v>16</v>
      </c>
      <c r="R375" s="9" t="s">
        <v>38</v>
      </c>
      <c r="S375" s="3" t="s">
        <v>40</v>
      </c>
      <c r="T375" s="12" t="s">
        <v>255</v>
      </c>
    </row>
    <row r="376" spans="1:20" s="31" customFormat="1" ht="11.25">
      <c r="A376" s="7" t="s">
        <v>244</v>
      </c>
      <c r="B376" s="4" t="s">
        <v>30</v>
      </c>
      <c r="C376" s="5" t="s">
        <v>31</v>
      </c>
      <c r="D376" s="6">
        <v>39965</v>
      </c>
      <c r="E376" s="13">
        <v>0.5</v>
      </c>
      <c r="F376" s="3">
        <v>302192</v>
      </c>
      <c r="G376" s="3">
        <v>6071732</v>
      </c>
      <c r="H376" s="8">
        <v>6.35</v>
      </c>
      <c r="I376" s="8">
        <v>10.45</v>
      </c>
      <c r="J376" s="18">
        <v>24</v>
      </c>
      <c r="K376" s="9">
        <f t="shared" si="8"/>
        <v>24000</v>
      </c>
      <c r="L376" s="16">
        <v>109.6</v>
      </c>
      <c r="M376" s="8">
        <v>10.45</v>
      </c>
      <c r="N376" s="49"/>
      <c r="O376" s="8">
        <v>19.44</v>
      </c>
      <c r="P376" s="11">
        <v>19</v>
      </c>
      <c r="Q376" s="10"/>
      <c r="R376" s="11"/>
      <c r="S376" s="15" t="s">
        <v>35</v>
      </c>
      <c r="T376" s="12" t="s">
        <v>256</v>
      </c>
    </row>
    <row r="377" spans="1:242" ht="12" customHeight="1">
      <c r="A377" s="7" t="s">
        <v>244</v>
      </c>
      <c r="B377" s="4" t="s">
        <v>30</v>
      </c>
      <c r="C377" s="5" t="s">
        <v>31</v>
      </c>
      <c r="D377" s="6">
        <v>39968</v>
      </c>
      <c r="E377" s="13">
        <v>0.0625</v>
      </c>
      <c r="H377" s="8">
        <v>6.1</v>
      </c>
      <c r="I377" s="8">
        <v>11.2</v>
      </c>
      <c r="J377" s="18">
        <v>22.3</v>
      </c>
      <c r="K377" s="9">
        <f t="shared" si="8"/>
        <v>22300</v>
      </c>
      <c r="L377" s="11"/>
      <c r="M377" s="8">
        <v>8.67</v>
      </c>
      <c r="N377" s="49"/>
      <c r="O377" s="8">
        <v>17.5</v>
      </c>
      <c r="P377" s="11">
        <v>15</v>
      </c>
      <c r="Q377" s="10">
        <v>20</v>
      </c>
      <c r="R377" s="11"/>
      <c r="S377" s="15" t="s">
        <v>35</v>
      </c>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49"/>
      <c r="CN377" s="49"/>
      <c r="CO377" s="49"/>
      <c r="CP377" s="49"/>
      <c r="CQ377" s="49"/>
      <c r="CR377" s="49"/>
      <c r="CS377" s="49"/>
      <c r="CT377" s="49"/>
      <c r="CU377" s="49"/>
      <c r="CV377" s="49"/>
      <c r="CW377" s="49"/>
      <c r="CX377" s="49"/>
      <c r="CY377" s="49"/>
      <c r="CZ377" s="49"/>
      <c r="DA377" s="49"/>
      <c r="DB377" s="49"/>
      <c r="DC377" s="49"/>
      <c r="DD377" s="49"/>
      <c r="DE377" s="49"/>
      <c r="DF377" s="49"/>
      <c r="DG377" s="49"/>
      <c r="DH377" s="49"/>
      <c r="DI377" s="49"/>
      <c r="DJ377" s="49"/>
      <c r="DK377" s="49"/>
      <c r="DL377" s="49"/>
      <c r="DM377" s="49"/>
      <c r="DN377" s="49"/>
      <c r="DO377" s="49"/>
      <c r="DP377" s="49"/>
      <c r="DQ377" s="49"/>
      <c r="DR377" s="49"/>
      <c r="DS377" s="49"/>
      <c r="DT377" s="49"/>
      <c r="DU377" s="49"/>
      <c r="DV377" s="49"/>
      <c r="DW377" s="49"/>
      <c r="DX377" s="49"/>
      <c r="DY377" s="49"/>
      <c r="DZ377" s="49"/>
      <c r="EA377" s="49"/>
      <c r="EB377" s="49"/>
      <c r="EC377" s="49"/>
      <c r="ED377" s="49"/>
      <c r="EE377" s="49"/>
      <c r="EF377" s="49"/>
      <c r="EG377" s="49"/>
      <c r="EH377" s="49"/>
      <c r="EI377" s="49"/>
      <c r="EJ377" s="49"/>
      <c r="EK377" s="49"/>
      <c r="EL377" s="49"/>
      <c r="EM377" s="49"/>
      <c r="EN377" s="49"/>
      <c r="EO377" s="49"/>
      <c r="EP377" s="49"/>
      <c r="EQ377" s="49"/>
      <c r="ER377" s="49"/>
      <c r="ES377" s="49"/>
      <c r="ET377" s="49"/>
      <c r="EU377" s="49"/>
      <c r="EV377" s="49"/>
      <c r="EW377" s="49"/>
      <c r="EX377" s="49"/>
      <c r="EY377" s="49"/>
      <c r="EZ377" s="49"/>
      <c r="FA377" s="49"/>
      <c r="FB377" s="49"/>
      <c r="FC377" s="49"/>
      <c r="FD377" s="49"/>
      <c r="FE377" s="49"/>
      <c r="FF377" s="49"/>
      <c r="FG377" s="49"/>
      <c r="FH377" s="49"/>
      <c r="FI377" s="49"/>
      <c r="FJ377" s="49"/>
      <c r="FK377" s="49"/>
      <c r="FL377" s="49"/>
      <c r="FM377" s="49"/>
      <c r="FN377" s="49"/>
      <c r="FO377" s="49"/>
      <c r="FP377" s="49"/>
      <c r="FQ377" s="49"/>
      <c r="FR377" s="49"/>
      <c r="FS377" s="49"/>
      <c r="FT377" s="49"/>
      <c r="FU377" s="49"/>
      <c r="FV377" s="49"/>
      <c r="FW377" s="49"/>
      <c r="FX377" s="49"/>
      <c r="FY377" s="49"/>
      <c r="FZ377" s="49"/>
      <c r="GA377" s="49"/>
      <c r="GB377" s="49"/>
      <c r="GC377" s="49"/>
      <c r="GD377" s="49"/>
      <c r="GE377" s="49"/>
      <c r="GF377" s="49"/>
      <c r="GG377" s="49"/>
      <c r="GH377" s="49"/>
      <c r="GI377" s="49"/>
      <c r="GJ377" s="49"/>
      <c r="GK377" s="49"/>
      <c r="GL377" s="49"/>
      <c r="GM377" s="49"/>
      <c r="GN377" s="49"/>
      <c r="GO377" s="49"/>
      <c r="GP377" s="49"/>
      <c r="GQ377" s="49"/>
      <c r="GR377" s="49"/>
      <c r="GS377" s="49"/>
      <c r="GT377" s="49"/>
      <c r="GU377" s="49"/>
      <c r="GV377" s="49"/>
      <c r="GW377" s="49"/>
      <c r="GX377" s="49"/>
      <c r="GY377" s="49"/>
      <c r="GZ377" s="49"/>
      <c r="HA377" s="49"/>
      <c r="HB377" s="49"/>
      <c r="HC377" s="49"/>
      <c r="HD377" s="49"/>
      <c r="HE377" s="49"/>
      <c r="HF377" s="49"/>
      <c r="HG377" s="49"/>
      <c r="HH377" s="49"/>
      <c r="HI377" s="49"/>
      <c r="HJ377" s="49"/>
      <c r="HK377" s="49"/>
      <c r="HL377" s="49"/>
      <c r="HM377" s="49"/>
      <c r="HN377" s="49"/>
      <c r="HO377" s="49"/>
      <c r="HP377" s="49"/>
      <c r="HQ377" s="49"/>
      <c r="HR377" s="49"/>
      <c r="HS377" s="49"/>
      <c r="HT377" s="49"/>
      <c r="HU377" s="49"/>
      <c r="HV377" s="49"/>
      <c r="HW377" s="49"/>
      <c r="HX377" s="49"/>
      <c r="HY377" s="49"/>
      <c r="HZ377" s="49"/>
      <c r="IA377" s="49"/>
      <c r="IB377" s="49"/>
      <c r="IC377" s="49"/>
      <c r="ID377" s="49"/>
      <c r="IE377" s="49"/>
      <c r="IF377" s="49"/>
      <c r="IG377" s="49"/>
      <c r="IH377" s="49"/>
    </row>
    <row r="378" spans="1:242" ht="12" customHeight="1">
      <c r="A378" s="7" t="s">
        <v>244</v>
      </c>
      <c r="B378" s="4" t="s">
        <v>30</v>
      </c>
      <c r="C378" s="5" t="s">
        <v>31</v>
      </c>
      <c r="D378" s="6">
        <v>39973</v>
      </c>
      <c r="E378" s="13">
        <v>0.4930555555555556</v>
      </c>
      <c r="H378" s="8">
        <v>4.56</v>
      </c>
      <c r="I378" s="8">
        <v>12.7</v>
      </c>
      <c r="J378" s="18">
        <v>22.937</v>
      </c>
      <c r="K378" s="9">
        <f t="shared" si="8"/>
        <v>22937</v>
      </c>
      <c r="L378" s="11"/>
      <c r="M378" s="8">
        <v>8.14</v>
      </c>
      <c r="N378" s="49"/>
      <c r="O378" s="8">
        <v>15.593</v>
      </c>
      <c r="P378" s="11">
        <v>9</v>
      </c>
      <c r="Q378" s="10">
        <v>145</v>
      </c>
      <c r="R378" s="11"/>
      <c r="S378" s="15" t="s">
        <v>35</v>
      </c>
      <c r="T378" s="12" t="s">
        <v>257</v>
      </c>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c r="DZ378" s="49"/>
      <c r="EA378" s="49"/>
      <c r="EB378" s="49"/>
      <c r="EC378" s="49"/>
      <c r="ED378" s="49"/>
      <c r="EE378" s="49"/>
      <c r="EF378" s="49"/>
      <c r="EG378" s="49"/>
      <c r="EH378" s="49"/>
      <c r="EI378" s="49"/>
      <c r="EJ378" s="49"/>
      <c r="EK378" s="49"/>
      <c r="EL378" s="49"/>
      <c r="EM378" s="49"/>
      <c r="EN378" s="49"/>
      <c r="EO378" s="49"/>
      <c r="EP378" s="49"/>
      <c r="EQ378" s="49"/>
      <c r="ER378" s="49"/>
      <c r="ES378" s="49"/>
      <c r="ET378" s="49"/>
      <c r="EU378" s="49"/>
      <c r="EV378" s="49"/>
      <c r="EW378" s="49"/>
      <c r="EX378" s="49"/>
      <c r="EY378" s="49"/>
      <c r="EZ378" s="49"/>
      <c r="FA378" s="49"/>
      <c r="FB378" s="49"/>
      <c r="FC378" s="49"/>
      <c r="FD378" s="49"/>
      <c r="FE378" s="49"/>
      <c r="FF378" s="49"/>
      <c r="FG378" s="49"/>
      <c r="FH378" s="49"/>
      <c r="FI378" s="49"/>
      <c r="FJ378" s="49"/>
      <c r="FK378" s="49"/>
      <c r="FL378" s="49"/>
      <c r="FM378" s="49"/>
      <c r="FN378" s="49"/>
      <c r="FO378" s="49"/>
      <c r="FP378" s="49"/>
      <c r="FQ378" s="49"/>
      <c r="FR378" s="49"/>
      <c r="FS378" s="49"/>
      <c r="FT378" s="49"/>
      <c r="FU378" s="49"/>
      <c r="FV378" s="49"/>
      <c r="FW378" s="49"/>
      <c r="FX378" s="49"/>
      <c r="FY378" s="49"/>
      <c r="FZ378" s="49"/>
      <c r="GA378" s="49"/>
      <c r="GB378" s="49"/>
      <c r="GC378" s="49"/>
      <c r="GD378" s="49"/>
      <c r="GE378" s="49"/>
      <c r="GF378" s="49"/>
      <c r="GG378" s="49"/>
      <c r="GH378" s="49"/>
      <c r="GI378" s="49"/>
      <c r="GJ378" s="49"/>
      <c r="GK378" s="49"/>
      <c r="GL378" s="49"/>
      <c r="GM378" s="49"/>
      <c r="GN378" s="49"/>
      <c r="GO378" s="49"/>
      <c r="GP378" s="49"/>
      <c r="GQ378" s="49"/>
      <c r="GR378" s="49"/>
      <c r="GS378" s="49"/>
      <c r="GT378" s="49"/>
      <c r="GU378" s="49"/>
      <c r="GV378" s="49"/>
      <c r="GW378" s="49"/>
      <c r="GX378" s="49"/>
      <c r="GY378" s="49"/>
      <c r="GZ378" s="49"/>
      <c r="HA378" s="49"/>
      <c r="HB378" s="49"/>
      <c r="HC378" s="49"/>
      <c r="HD378" s="49"/>
      <c r="HE378" s="49"/>
      <c r="HF378" s="49"/>
      <c r="HG378" s="49"/>
      <c r="HH378" s="49"/>
      <c r="HI378" s="49"/>
      <c r="HJ378" s="49"/>
      <c r="HK378" s="49"/>
      <c r="HL378" s="49"/>
      <c r="HM378" s="49"/>
      <c r="HN378" s="49"/>
      <c r="HO378" s="49"/>
      <c r="HP378" s="49"/>
      <c r="HQ378" s="49"/>
      <c r="HR378" s="49"/>
      <c r="HS378" s="49"/>
      <c r="HT378" s="49"/>
      <c r="HU378" s="49"/>
      <c r="HV378" s="49"/>
      <c r="HW378" s="49"/>
      <c r="HX378" s="49"/>
      <c r="HY378" s="49"/>
      <c r="HZ378" s="49"/>
      <c r="IA378" s="49"/>
      <c r="IB378" s="49"/>
      <c r="IC378" s="49"/>
      <c r="ID378" s="49"/>
      <c r="IE378" s="49"/>
      <c r="IF378" s="49"/>
      <c r="IG378" s="49"/>
      <c r="IH378" s="49"/>
    </row>
    <row r="379" spans="1:242" ht="12" customHeight="1">
      <c r="A379" s="7" t="s">
        <v>244</v>
      </c>
      <c r="B379" s="4" t="s">
        <v>30</v>
      </c>
      <c r="C379" s="5" t="s">
        <v>31</v>
      </c>
      <c r="D379" s="6">
        <v>39976</v>
      </c>
      <c r="E379" s="13">
        <v>0.4826388888888889</v>
      </c>
      <c r="H379" s="8">
        <v>3.72</v>
      </c>
      <c r="I379" s="8">
        <v>11</v>
      </c>
      <c r="J379" s="18">
        <v>19.4</v>
      </c>
      <c r="K379" s="9">
        <f t="shared" si="8"/>
        <v>19400</v>
      </c>
      <c r="L379" s="11">
        <v>347.8</v>
      </c>
      <c r="M379" s="8">
        <v>7.12</v>
      </c>
      <c r="N379" s="49"/>
      <c r="O379" s="8">
        <v>13.663</v>
      </c>
      <c r="P379" s="11">
        <v>0</v>
      </c>
      <c r="Q379" s="10">
        <f>0.28*500</f>
        <v>140</v>
      </c>
      <c r="R379" s="11">
        <v>510</v>
      </c>
      <c r="S379" s="15" t="s">
        <v>35</v>
      </c>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49"/>
      <c r="CN379" s="49"/>
      <c r="CO379" s="49"/>
      <c r="CP379" s="49"/>
      <c r="CQ379" s="49"/>
      <c r="CR379" s="49"/>
      <c r="CS379" s="49"/>
      <c r="CT379" s="49"/>
      <c r="CU379" s="49"/>
      <c r="CV379" s="49"/>
      <c r="CW379" s="49"/>
      <c r="CX379" s="49"/>
      <c r="CY379" s="49"/>
      <c r="CZ379" s="49"/>
      <c r="DA379" s="49"/>
      <c r="DB379" s="49"/>
      <c r="DC379" s="49"/>
      <c r="DD379" s="49"/>
      <c r="DE379" s="49"/>
      <c r="DF379" s="49"/>
      <c r="DG379" s="49"/>
      <c r="DH379" s="49"/>
      <c r="DI379" s="49"/>
      <c r="DJ379" s="49"/>
      <c r="DK379" s="49"/>
      <c r="DL379" s="49"/>
      <c r="DM379" s="49"/>
      <c r="DN379" s="49"/>
      <c r="DO379" s="49"/>
      <c r="DP379" s="49"/>
      <c r="DQ379" s="49"/>
      <c r="DR379" s="49"/>
      <c r="DS379" s="49"/>
      <c r="DT379" s="49"/>
      <c r="DU379" s="49"/>
      <c r="DV379" s="49"/>
      <c r="DW379" s="49"/>
      <c r="DX379" s="49"/>
      <c r="DY379" s="49"/>
      <c r="DZ379" s="49"/>
      <c r="EA379" s="49"/>
      <c r="EB379" s="49"/>
      <c r="EC379" s="49"/>
      <c r="ED379" s="49"/>
      <c r="EE379" s="49"/>
      <c r="EF379" s="49"/>
      <c r="EG379" s="49"/>
      <c r="EH379" s="49"/>
      <c r="EI379" s="49"/>
      <c r="EJ379" s="49"/>
      <c r="EK379" s="49"/>
      <c r="EL379" s="49"/>
      <c r="EM379" s="49"/>
      <c r="EN379" s="49"/>
      <c r="EO379" s="49"/>
      <c r="EP379" s="49"/>
      <c r="EQ379" s="49"/>
      <c r="ER379" s="49"/>
      <c r="ES379" s="49"/>
      <c r="ET379" s="49"/>
      <c r="EU379" s="49"/>
      <c r="EV379" s="49"/>
      <c r="EW379" s="49"/>
      <c r="EX379" s="49"/>
      <c r="EY379" s="49"/>
      <c r="EZ379" s="49"/>
      <c r="FA379" s="49"/>
      <c r="FB379" s="49"/>
      <c r="FC379" s="49"/>
      <c r="FD379" s="49"/>
      <c r="FE379" s="49"/>
      <c r="FF379" s="49"/>
      <c r="FG379" s="49"/>
      <c r="FH379" s="49"/>
      <c r="FI379" s="49"/>
      <c r="FJ379" s="49"/>
      <c r="FK379" s="49"/>
      <c r="FL379" s="49"/>
      <c r="FM379" s="49"/>
      <c r="FN379" s="49"/>
      <c r="FO379" s="49"/>
      <c r="FP379" s="49"/>
      <c r="FQ379" s="49"/>
      <c r="FR379" s="49"/>
      <c r="FS379" s="49"/>
      <c r="FT379" s="49"/>
      <c r="FU379" s="49"/>
      <c r="FV379" s="49"/>
      <c r="FW379" s="49"/>
      <c r="FX379" s="49"/>
      <c r="FY379" s="49"/>
      <c r="FZ379" s="49"/>
      <c r="GA379" s="49"/>
      <c r="GB379" s="49"/>
      <c r="GC379" s="49"/>
      <c r="GD379" s="49"/>
      <c r="GE379" s="49"/>
      <c r="GF379" s="49"/>
      <c r="GG379" s="49"/>
      <c r="GH379" s="49"/>
      <c r="GI379" s="49"/>
      <c r="GJ379" s="49"/>
      <c r="GK379" s="49"/>
      <c r="GL379" s="49"/>
      <c r="GM379" s="49"/>
      <c r="GN379" s="49"/>
      <c r="GO379" s="49"/>
      <c r="GP379" s="49"/>
      <c r="GQ379" s="49"/>
      <c r="GR379" s="49"/>
      <c r="GS379" s="49"/>
      <c r="GT379" s="49"/>
      <c r="GU379" s="49"/>
      <c r="GV379" s="49"/>
      <c r="GW379" s="49"/>
      <c r="GX379" s="49"/>
      <c r="GY379" s="49"/>
      <c r="GZ379" s="49"/>
      <c r="HA379" s="49"/>
      <c r="HB379" s="49"/>
      <c r="HC379" s="49"/>
      <c r="HD379" s="49"/>
      <c r="HE379" s="49"/>
      <c r="HF379" s="49"/>
      <c r="HG379" s="49"/>
      <c r="HH379" s="49"/>
      <c r="HI379" s="49"/>
      <c r="HJ379" s="49"/>
      <c r="HK379" s="49"/>
      <c r="HL379" s="49"/>
      <c r="HM379" s="49"/>
      <c r="HN379" s="49"/>
      <c r="HO379" s="49"/>
      <c r="HP379" s="49"/>
      <c r="HQ379" s="49"/>
      <c r="HR379" s="49"/>
      <c r="HS379" s="49"/>
      <c r="HT379" s="49"/>
      <c r="HU379" s="49"/>
      <c r="HV379" s="49"/>
      <c r="HW379" s="49"/>
      <c r="HX379" s="49"/>
      <c r="HY379" s="49"/>
      <c r="HZ379" s="49"/>
      <c r="IA379" s="49"/>
      <c r="IB379" s="49"/>
      <c r="IC379" s="49"/>
      <c r="ID379" s="49"/>
      <c r="IE379" s="49"/>
      <c r="IF379" s="49"/>
      <c r="IG379" s="49"/>
      <c r="IH379" s="49"/>
    </row>
    <row r="380" spans="1:242" ht="12" customHeight="1">
      <c r="A380" s="7" t="s">
        <v>244</v>
      </c>
      <c r="B380" s="4" t="s">
        <v>30</v>
      </c>
      <c r="C380" s="5" t="s">
        <v>31</v>
      </c>
      <c r="D380" s="6">
        <v>39979</v>
      </c>
      <c r="E380" s="13">
        <v>0.46875</v>
      </c>
      <c r="H380" s="8">
        <v>3.64</v>
      </c>
      <c r="I380" s="8">
        <v>15</v>
      </c>
      <c r="J380" s="18">
        <v>24.8</v>
      </c>
      <c r="K380" s="9">
        <f t="shared" si="8"/>
        <v>24800</v>
      </c>
      <c r="L380" s="11">
        <v>389.4</v>
      </c>
      <c r="M380" s="8">
        <v>6.77</v>
      </c>
      <c r="N380" s="49"/>
      <c r="O380" s="8">
        <v>16.139</v>
      </c>
      <c r="P380" s="11">
        <v>0</v>
      </c>
      <c r="Q380" s="10">
        <f>0.34*500</f>
        <v>170</v>
      </c>
      <c r="R380" s="11">
        <v>550</v>
      </c>
      <c r="S380" s="15" t="s">
        <v>35</v>
      </c>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49"/>
      <c r="CN380" s="49"/>
      <c r="CO380" s="49"/>
      <c r="CP380" s="49"/>
      <c r="CQ380" s="49"/>
      <c r="CR380" s="49"/>
      <c r="CS380" s="49"/>
      <c r="CT380" s="49"/>
      <c r="CU380" s="49"/>
      <c r="CV380" s="49"/>
      <c r="CW380" s="49"/>
      <c r="CX380" s="49"/>
      <c r="CY380" s="49"/>
      <c r="CZ380" s="49"/>
      <c r="DA380" s="49"/>
      <c r="DB380" s="49"/>
      <c r="DC380" s="49"/>
      <c r="DD380" s="49"/>
      <c r="DE380" s="49"/>
      <c r="DF380" s="49"/>
      <c r="DG380" s="49"/>
      <c r="DH380" s="49"/>
      <c r="DI380" s="49"/>
      <c r="DJ380" s="49"/>
      <c r="DK380" s="49"/>
      <c r="DL380" s="49"/>
      <c r="DM380" s="49"/>
      <c r="DN380" s="49"/>
      <c r="DO380" s="49"/>
      <c r="DP380" s="49"/>
      <c r="DQ380" s="49"/>
      <c r="DR380" s="49"/>
      <c r="DS380" s="49"/>
      <c r="DT380" s="49"/>
      <c r="DU380" s="49"/>
      <c r="DV380" s="49"/>
      <c r="DW380" s="49"/>
      <c r="DX380" s="49"/>
      <c r="DY380" s="49"/>
      <c r="DZ380" s="49"/>
      <c r="EA380" s="49"/>
      <c r="EB380" s="49"/>
      <c r="EC380" s="49"/>
      <c r="ED380" s="49"/>
      <c r="EE380" s="49"/>
      <c r="EF380" s="49"/>
      <c r="EG380" s="49"/>
      <c r="EH380" s="49"/>
      <c r="EI380" s="49"/>
      <c r="EJ380" s="49"/>
      <c r="EK380" s="49"/>
      <c r="EL380" s="49"/>
      <c r="EM380" s="49"/>
      <c r="EN380" s="49"/>
      <c r="EO380" s="49"/>
      <c r="EP380" s="49"/>
      <c r="EQ380" s="49"/>
      <c r="ER380" s="49"/>
      <c r="ES380" s="49"/>
      <c r="ET380" s="49"/>
      <c r="EU380" s="49"/>
      <c r="EV380" s="49"/>
      <c r="EW380" s="49"/>
      <c r="EX380" s="49"/>
      <c r="EY380" s="49"/>
      <c r="EZ380" s="49"/>
      <c r="FA380" s="49"/>
      <c r="FB380" s="49"/>
      <c r="FC380" s="49"/>
      <c r="FD380" s="49"/>
      <c r="FE380" s="49"/>
      <c r="FF380" s="49"/>
      <c r="FG380" s="49"/>
      <c r="FH380" s="49"/>
      <c r="FI380" s="49"/>
      <c r="FJ380" s="49"/>
      <c r="FK380" s="49"/>
      <c r="FL380" s="49"/>
      <c r="FM380" s="49"/>
      <c r="FN380" s="49"/>
      <c r="FO380" s="49"/>
      <c r="FP380" s="49"/>
      <c r="FQ380" s="49"/>
      <c r="FR380" s="49"/>
      <c r="FS380" s="49"/>
      <c r="FT380" s="49"/>
      <c r="FU380" s="49"/>
      <c r="FV380" s="49"/>
      <c r="FW380" s="49"/>
      <c r="FX380" s="49"/>
      <c r="FY380" s="49"/>
      <c r="FZ380" s="49"/>
      <c r="GA380" s="49"/>
      <c r="GB380" s="49"/>
      <c r="GC380" s="49"/>
      <c r="GD380" s="49"/>
      <c r="GE380" s="49"/>
      <c r="GF380" s="49"/>
      <c r="GG380" s="49"/>
      <c r="GH380" s="49"/>
      <c r="GI380" s="49"/>
      <c r="GJ380" s="49"/>
      <c r="GK380" s="49"/>
      <c r="GL380" s="49"/>
      <c r="GM380" s="49"/>
      <c r="GN380" s="49"/>
      <c r="GO380" s="49"/>
      <c r="GP380" s="49"/>
      <c r="GQ380" s="49"/>
      <c r="GR380" s="49"/>
      <c r="GS380" s="49"/>
      <c r="GT380" s="49"/>
      <c r="GU380" s="49"/>
      <c r="GV380" s="49"/>
      <c r="GW380" s="49"/>
      <c r="GX380" s="49"/>
      <c r="GY380" s="49"/>
      <c r="GZ380" s="49"/>
      <c r="HA380" s="49"/>
      <c r="HB380" s="49"/>
      <c r="HC380" s="49"/>
      <c r="HD380" s="49"/>
      <c r="HE380" s="49"/>
      <c r="HF380" s="49"/>
      <c r="HG380" s="49"/>
      <c r="HH380" s="49"/>
      <c r="HI380" s="49"/>
      <c r="HJ380" s="49"/>
      <c r="HK380" s="49"/>
      <c r="HL380" s="49"/>
      <c r="HM380" s="49"/>
      <c r="HN380" s="49"/>
      <c r="HO380" s="49"/>
      <c r="HP380" s="49"/>
      <c r="HQ380" s="49"/>
      <c r="HR380" s="49"/>
      <c r="HS380" s="49"/>
      <c r="HT380" s="49"/>
      <c r="HU380" s="49"/>
      <c r="HV380" s="49"/>
      <c r="HW380" s="49"/>
      <c r="HX380" s="49"/>
      <c r="HY380" s="49"/>
      <c r="HZ380" s="49"/>
      <c r="IA380" s="49"/>
      <c r="IB380" s="49"/>
      <c r="IC380" s="49"/>
      <c r="ID380" s="49"/>
      <c r="IE380" s="49"/>
      <c r="IF380" s="49"/>
      <c r="IG380" s="49"/>
      <c r="IH380" s="49"/>
    </row>
    <row r="381" spans="1:242" ht="12" customHeight="1">
      <c r="A381" s="7" t="s">
        <v>244</v>
      </c>
      <c r="B381" s="4" t="s">
        <v>30</v>
      </c>
      <c r="C381" s="5" t="s">
        <v>31</v>
      </c>
      <c r="D381" s="6">
        <v>39983</v>
      </c>
      <c r="E381" s="13">
        <v>0.513888888888889</v>
      </c>
      <c r="H381" s="8">
        <v>6.45</v>
      </c>
      <c r="I381" s="8">
        <v>14</v>
      </c>
      <c r="J381" s="18">
        <v>24.4</v>
      </c>
      <c r="K381" s="9">
        <f t="shared" si="8"/>
        <v>24400</v>
      </c>
      <c r="L381" s="11">
        <v>95.4</v>
      </c>
      <c r="M381" s="8">
        <v>11.5</v>
      </c>
      <c r="N381" s="49"/>
      <c r="O381" s="8">
        <v>20.1</v>
      </c>
      <c r="P381" s="11">
        <v>21</v>
      </c>
      <c r="Q381" s="10">
        <v>0</v>
      </c>
      <c r="R381" s="11">
        <v>0</v>
      </c>
      <c r="S381" s="15" t="s">
        <v>35</v>
      </c>
      <c r="T381" s="12" t="s">
        <v>258</v>
      </c>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49"/>
      <c r="CN381" s="49"/>
      <c r="CO381" s="49"/>
      <c r="CP381" s="49"/>
      <c r="CQ381" s="49"/>
      <c r="CR381" s="49"/>
      <c r="CS381" s="49"/>
      <c r="CT381" s="49"/>
      <c r="CU381" s="49"/>
      <c r="CV381" s="49"/>
      <c r="CW381" s="49"/>
      <c r="CX381" s="49"/>
      <c r="CY381" s="49"/>
      <c r="CZ381" s="49"/>
      <c r="DA381" s="49"/>
      <c r="DB381" s="49"/>
      <c r="DC381" s="49"/>
      <c r="DD381" s="49"/>
      <c r="DE381" s="49"/>
      <c r="DF381" s="49"/>
      <c r="DG381" s="49"/>
      <c r="DH381" s="49"/>
      <c r="DI381" s="49"/>
      <c r="DJ381" s="49"/>
      <c r="DK381" s="49"/>
      <c r="DL381" s="49"/>
      <c r="DM381" s="49"/>
      <c r="DN381" s="49"/>
      <c r="DO381" s="49"/>
      <c r="DP381" s="49"/>
      <c r="DQ381" s="49"/>
      <c r="DR381" s="49"/>
      <c r="DS381" s="49"/>
      <c r="DT381" s="49"/>
      <c r="DU381" s="49"/>
      <c r="DV381" s="49"/>
      <c r="DW381" s="49"/>
      <c r="DX381" s="49"/>
      <c r="DY381" s="49"/>
      <c r="DZ381" s="49"/>
      <c r="EA381" s="49"/>
      <c r="EB381" s="49"/>
      <c r="EC381" s="49"/>
      <c r="ED381" s="49"/>
      <c r="EE381" s="49"/>
      <c r="EF381" s="49"/>
      <c r="EG381" s="49"/>
      <c r="EH381" s="49"/>
      <c r="EI381" s="49"/>
      <c r="EJ381" s="49"/>
      <c r="EK381" s="49"/>
      <c r="EL381" s="49"/>
      <c r="EM381" s="49"/>
      <c r="EN381" s="49"/>
      <c r="EO381" s="49"/>
      <c r="EP381" s="49"/>
      <c r="EQ381" s="49"/>
      <c r="ER381" s="49"/>
      <c r="ES381" s="49"/>
      <c r="ET381" s="49"/>
      <c r="EU381" s="49"/>
      <c r="EV381" s="49"/>
      <c r="EW381" s="49"/>
      <c r="EX381" s="49"/>
      <c r="EY381" s="49"/>
      <c r="EZ381" s="49"/>
      <c r="FA381" s="49"/>
      <c r="FB381" s="49"/>
      <c r="FC381" s="49"/>
      <c r="FD381" s="49"/>
      <c r="FE381" s="49"/>
      <c r="FF381" s="49"/>
      <c r="FG381" s="49"/>
      <c r="FH381" s="49"/>
      <c r="FI381" s="49"/>
      <c r="FJ381" s="49"/>
      <c r="FK381" s="49"/>
      <c r="FL381" s="49"/>
      <c r="FM381" s="49"/>
      <c r="FN381" s="49"/>
      <c r="FO381" s="49"/>
      <c r="FP381" s="49"/>
      <c r="FQ381" s="49"/>
      <c r="FR381" s="49"/>
      <c r="FS381" s="49"/>
      <c r="FT381" s="49"/>
      <c r="FU381" s="49"/>
      <c r="FV381" s="49"/>
      <c r="FW381" s="49"/>
      <c r="FX381" s="49"/>
      <c r="FY381" s="49"/>
      <c r="FZ381" s="49"/>
      <c r="GA381" s="49"/>
      <c r="GB381" s="49"/>
      <c r="GC381" s="49"/>
      <c r="GD381" s="49"/>
      <c r="GE381" s="49"/>
      <c r="GF381" s="49"/>
      <c r="GG381" s="49"/>
      <c r="GH381" s="49"/>
      <c r="GI381" s="49"/>
      <c r="GJ381" s="49"/>
      <c r="GK381" s="49"/>
      <c r="GL381" s="49"/>
      <c r="GM381" s="49"/>
      <c r="GN381" s="49"/>
      <c r="GO381" s="49"/>
      <c r="GP381" s="49"/>
      <c r="GQ381" s="49"/>
      <c r="GR381" s="49"/>
      <c r="GS381" s="49"/>
      <c r="GT381" s="49"/>
      <c r="GU381" s="49"/>
      <c r="GV381" s="49"/>
      <c r="GW381" s="49"/>
      <c r="GX381" s="49"/>
      <c r="GY381" s="49"/>
      <c r="GZ381" s="49"/>
      <c r="HA381" s="49"/>
      <c r="HB381" s="49"/>
      <c r="HC381" s="49"/>
      <c r="HD381" s="49"/>
      <c r="HE381" s="49"/>
      <c r="HF381" s="49"/>
      <c r="HG381" s="49"/>
      <c r="HH381" s="49"/>
      <c r="HI381" s="49"/>
      <c r="HJ381" s="49"/>
      <c r="HK381" s="49"/>
      <c r="HL381" s="49"/>
      <c r="HM381" s="49"/>
      <c r="HN381" s="49"/>
      <c r="HO381" s="49"/>
      <c r="HP381" s="49"/>
      <c r="HQ381" s="49"/>
      <c r="HR381" s="49"/>
      <c r="HS381" s="49"/>
      <c r="HT381" s="49"/>
      <c r="HU381" s="49"/>
      <c r="HV381" s="49"/>
      <c r="HW381" s="49"/>
      <c r="HX381" s="49"/>
      <c r="HY381" s="49"/>
      <c r="HZ381" s="49"/>
      <c r="IA381" s="49"/>
      <c r="IB381" s="49"/>
      <c r="IC381" s="49"/>
      <c r="ID381" s="49"/>
      <c r="IE381" s="49"/>
      <c r="IF381" s="49"/>
      <c r="IG381" s="49"/>
      <c r="IH381" s="49"/>
    </row>
    <row r="382" spans="1:242" ht="12" customHeight="1">
      <c r="A382" s="7" t="s">
        <v>244</v>
      </c>
      <c r="B382" s="4" t="s">
        <v>30</v>
      </c>
      <c r="C382" s="5" t="s">
        <v>31</v>
      </c>
      <c r="D382" s="6">
        <v>39986</v>
      </c>
      <c r="E382" s="13">
        <v>0.4861111111111111</v>
      </c>
      <c r="H382" s="8">
        <v>3.6</v>
      </c>
      <c r="I382" s="8">
        <v>13.49</v>
      </c>
      <c r="J382" s="18">
        <v>25.5</v>
      </c>
      <c r="K382" s="9">
        <f t="shared" si="8"/>
        <v>25500</v>
      </c>
      <c r="L382" s="11">
        <v>438.8</v>
      </c>
      <c r="M382" s="8">
        <v>11.6</v>
      </c>
      <c r="N382" s="49"/>
      <c r="O382" s="8">
        <v>21.31</v>
      </c>
      <c r="P382" s="11">
        <v>0</v>
      </c>
      <c r="Q382" s="10">
        <v>180</v>
      </c>
      <c r="R382" s="11"/>
      <c r="S382" s="15" t="s">
        <v>35</v>
      </c>
      <c r="T382" s="12" t="s">
        <v>259</v>
      </c>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49"/>
      <c r="CN382" s="49"/>
      <c r="CO382" s="49"/>
      <c r="CP382" s="49"/>
      <c r="CQ382" s="49"/>
      <c r="CR382" s="49"/>
      <c r="CS382" s="49"/>
      <c r="CT382" s="49"/>
      <c r="CU382" s="49"/>
      <c r="CV382" s="49"/>
      <c r="CW382" s="49"/>
      <c r="CX382" s="49"/>
      <c r="CY382" s="49"/>
      <c r="CZ382" s="49"/>
      <c r="DA382" s="49"/>
      <c r="DB382" s="49"/>
      <c r="DC382" s="49"/>
      <c r="DD382" s="49"/>
      <c r="DE382" s="49"/>
      <c r="DF382" s="49"/>
      <c r="DG382" s="49"/>
      <c r="DH382" s="49"/>
      <c r="DI382" s="49"/>
      <c r="DJ382" s="49"/>
      <c r="DK382" s="49"/>
      <c r="DL382" s="49"/>
      <c r="DM382" s="49"/>
      <c r="DN382" s="49"/>
      <c r="DO382" s="49"/>
      <c r="DP382" s="49"/>
      <c r="DQ382" s="49"/>
      <c r="DR382" s="49"/>
      <c r="DS382" s="49"/>
      <c r="DT382" s="49"/>
      <c r="DU382" s="49"/>
      <c r="DV382" s="49"/>
      <c r="DW382" s="49"/>
      <c r="DX382" s="49"/>
      <c r="DY382" s="49"/>
      <c r="DZ382" s="49"/>
      <c r="EA382" s="49"/>
      <c r="EB382" s="49"/>
      <c r="EC382" s="49"/>
      <c r="ED382" s="49"/>
      <c r="EE382" s="49"/>
      <c r="EF382" s="49"/>
      <c r="EG382" s="49"/>
      <c r="EH382" s="49"/>
      <c r="EI382" s="49"/>
      <c r="EJ382" s="49"/>
      <c r="EK382" s="49"/>
      <c r="EL382" s="49"/>
      <c r="EM382" s="49"/>
      <c r="EN382" s="49"/>
      <c r="EO382" s="49"/>
      <c r="EP382" s="49"/>
      <c r="EQ382" s="49"/>
      <c r="ER382" s="49"/>
      <c r="ES382" s="49"/>
      <c r="ET382" s="49"/>
      <c r="EU382" s="49"/>
      <c r="EV382" s="49"/>
      <c r="EW382" s="49"/>
      <c r="EX382" s="49"/>
      <c r="EY382" s="49"/>
      <c r="EZ382" s="49"/>
      <c r="FA382" s="49"/>
      <c r="FB382" s="49"/>
      <c r="FC382" s="49"/>
      <c r="FD382" s="49"/>
      <c r="FE382" s="49"/>
      <c r="FF382" s="49"/>
      <c r="FG382" s="49"/>
      <c r="FH382" s="49"/>
      <c r="FI382" s="49"/>
      <c r="FJ382" s="49"/>
      <c r="FK382" s="49"/>
      <c r="FL382" s="49"/>
      <c r="FM382" s="49"/>
      <c r="FN382" s="49"/>
      <c r="FO382" s="49"/>
      <c r="FP382" s="49"/>
      <c r="FQ382" s="49"/>
      <c r="FR382" s="49"/>
      <c r="FS382" s="49"/>
      <c r="FT382" s="49"/>
      <c r="FU382" s="49"/>
      <c r="FV382" s="49"/>
      <c r="FW382" s="49"/>
      <c r="FX382" s="49"/>
      <c r="FY382" s="49"/>
      <c r="FZ382" s="49"/>
      <c r="GA382" s="49"/>
      <c r="GB382" s="49"/>
      <c r="GC382" s="49"/>
      <c r="GD382" s="49"/>
      <c r="GE382" s="49"/>
      <c r="GF382" s="49"/>
      <c r="GG382" s="49"/>
      <c r="GH382" s="49"/>
      <c r="GI382" s="49"/>
      <c r="GJ382" s="49"/>
      <c r="GK382" s="49"/>
      <c r="GL382" s="49"/>
      <c r="GM382" s="49"/>
      <c r="GN382" s="49"/>
      <c r="GO382" s="49"/>
      <c r="GP382" s="49"/>
      <c r="GQ382" s="49"/>
      <c r="GR382" s="49"/>
      <c r="GS382" s="49"/>
      <c r="GT382" s="49"/>
      <c r="GU382" s="49"/>
      <c r="GV382" s="49"/>
      <c r="GW382" s="49"/>
      <c r="GX382" s="49"/>
      <c r="GY382" s="49"/>
      <c r="GZ382" s="49"/>
      <c r="HA382" s="49"/>
      <c r="HB382" s="49"/>
      <c r="HC382" s="49"/>
      <c r="HD382" s="49"/>
      <c r="HE382" s="49"/>
      <c r="HF382" s="49"/>
      <c r="HG382" s="49"/>
      <c r="HH382" s="49"/>
      <c r="HI382" s="49"/>
      <c r="HJ382" s="49"/>
      <c r="HK382" s="49"/>
      <c r="HL382" s="49"/>
      <c r="HM382" s="49"/>
      <c r="HN382" s="49"/>
      <c r="HO382" s="49"/>
      <c r="HP382" s="49"/>
      <c r="HQ382" s="49"/>
      <c r="HR382" s="49"/>
      <c r="HS382" s="49"/>
      <c r="HT382" s="49"/>
      <c r="HU382" s="49"/>
      <c r="HV382" s="49"/>
      <c r="HW382" s="49"/>
      <c r="HX382" s="49"/>
      <c r="HY382" s="49"/>
      <c r="HZ382" s="49"/>
      <c r="IA382" s="49"/>
      <c r="IB382" s="49"/>
      <c r="IC382" s="49"/>
      <c r="ID382" s="49"/>
      <c r="IE382" s="49"/>
      <c r="IF382" s="49"/>
      <c r="IG382" s="49"/>
      <c r="IH382" s="49"/>
    </row>
    <row r="383" spans="1:242" ht="12" customHeight="1">
      <c r="A383" s="7" t="s">
        <v>244</v>
      </c>
      <c r="B383" s="4" t="s">
        <v>30</v>
      </c>
      <c r="C383" s="5" t="s">
        <v>31</v>
      </c>
      <c r="D383" s="6">
        <v>39989</v>
      </c>
      <c r="E383" s="13">
        <v>0.4583333333333333</v>
      </c>
      <c r="H383" s="8">
        <v>3.19</v>
      </c>
      <c r="I383" s="8">
        <v>16.76</v>
      </c>
      <c r="J383" s="18">
        <v>26.4</v>
      </c>
      <c r="K383" s="9">
        <f t="shared" si="8"/>
        <v>26400</v>
      </c>
      <c r="L383" s="11"/>
      <c r="M383" s="8">
        <v>5.98</v>
      </c>
      <c r="N383" s="49"/>
      <c r="O383" s="8">
        <v>16.9</v>
      </c>
      <c r="P383" s="11">
        <v>0</v>
      </c>
      <c r="Q383" s="10">
        <v>205</v>
      </c>
      <c r="R383" s="11"/>
      <c r="S383" s="15" t="s">
        <v>35</v>
      </c>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49"/>
      <c r="CN383" s="49"/>
      <c r="CO383" s="49"/>
      <c r="CP383" s="49"/>
      <c r="CQ383" s="49"/>
      <c r="CR383" s="49"/>
      <c r="CS383" s="49"/>
      <c r="CT383" s="49"/>
      <c r="CU383" s="49"/>
      <c r="CV383" s="49"/>
      <c r="CW383" s="49"/>
      <c r="CX383" s="49"/>
      <c r="CY383" s="49"/>
      <c r="CZ383" s="49"/>
      <c r="DA383" s="49"/>
      <c r="DB383" s="49"/>
      <c r="DC383" s="49"/>
      <c r="DD383" s="49"/>
      <c r="DE383" s="49"/>
      <c r="DF383" s="49"/>
      <c r="DG383" s="49"/>
      <c r="DH383" s="49"/>
      <c r="DI383" s="49"/>
      <c r="DJ383" s="49"/>
      <c r="DK383" s="49"/>
      <c r="DL383" s="49"/>
      <c r="DM383" s="49"/>
      <c r="DN383" s="49"/>
      <c r="DO383" s="49"/>
      <c r="DP383" s="49"/>
      <c r="DQ383" s="49"/>
      <c r="DR383" s="49"/>
      <c r="DS383" s="49"/>
      <c r="DT383" s="49"/>
      <c r="DU383" s="49"/>
      <c r="DV383" s="49"/>
      <c r="DW383" s="49"/>
      <c r="DX383" s="49"/>
      <c r="DY383" s="49"/>
      <c r="DZ383" s="49"/>
      <c r="EA383" s="49"/>
      <c r="EB383" s="49"/>
      <c r="EC383" s="49"/>
      <c r="ED383" s="49"/>
      <c r="EE383" s="49"/>
      <c r="EF383" s="49"/>
      <c r="EG383" s="49"/>
      <c r="EH383" s="49"/>
      <c r="EI383" s="49"/>
      <c r="EJ383" s="49"/>
      <c r="EK383" s="49"/>
      <c r="EL383" s="49"/>
      <c r="EM383" s="49"/>
      <c r="EN383" s="49"/>
      <c r="EO383" s="49"/>
      <c r="EP383" s="49"/>
      <c r="EQ383" s="49"/>
      <c r="ER383" s="49"/>
      <c r="ES383" s="49"/>
      <c r="ET383" s="49"/>
      <c r="EU383" s="49"/>
      <c r="EV383" s="49"/>
      <c r="EW383" s="49"/>
      <c r="EX383" s="49"/>
      <c r="EY383" s="49"/>
      <c r="EZ383" s="49"/>
      <c r="FA383" s="49"/>
      <c r="FB383" s="49"/>
      <c r="FC383" s="49"/>
      <c r="FD383" s="49"/>
      <c r="FE383" s="49"/>
      <c r="FF383" s="49"/>
      <c r="FG383" s="49"/>
      <c r="FH383" s="49"/>
      <c r="FI383" s="49"/>
      <c r="FJ383" s="49"/>
      <c r="FK383" s="49"/>
      <c r="FL383" s="49"/>
      <c r="FM383" s="49"/>
      <c r="FN383" s="49"/>
      <c r="FO383" s="49"/>
      <c r="FP383" s="49"/>
      <c r="FQ383" s="49"/>
      <c r="FR383" s="49"/>
      <c r="FS383" s="49"/>
      <c r="FT383" s="49"/>
      <c r="FU383" s="49"/>
      <c r="FV383" s="49"/>
      <c r="FW383" s="49"/>
      <c r="FX383" s="49"/>
      <c r="FY383" s="49"/>
      <c r="FZ383" s="49"/>
      <c r="GA383" s="49"/>
      <c r="GB383" s="49"/>
      <c r="GC383" s="49"/>
      <c r="GD383" s="49"/>
      <c r="GE383" s="49"/>
      <c r="GF383" s="49"/>
      <c r="GG383" s="49"/>
      <c r="GH383" s="49"/>
      <c r="GI383" s="49"/>
      <c r="GJ383" s="49"/>
      <c r="GK383" s="49"/>
      <c r="GL383" s="49"/>
      <c r="GM383" s="49"/>
      <c r="GN383" s="49"/>
      <c r="GO383" s="49"/>
      <c r="GP383" s="49"/>
      <c r="GQ383" s="49"/>
      <c r="GR383" s="49"/>
      <c r="GS383" s="49"/>
      <c r="GT383" s="49"/>
      <c r="GU383" s="49"/>
      <c r="GV383" s="49"/>
      <c r="GW383" s="49"/>
      <c r="GX383" s="49"/>
      <c r="GY383" s="49"/>
      <c r="GZ383" s="49"/>
      <c r="HA383" s="49"/>
      <c r="HB383" s="49"/>
      <c r="HC383" s="49"/>
      <c r="HD383" s="49"/>
      <c r="HE383" s="49"/>
      <c r="HF383" s="49"/>
      <c r="HG383" s="49"/>
      <c r="HH383" s="49"/>
      <c r="HI383" s="49"/>
      <c r="HJ383" s="49"/>
      <c r="HK383" s="49"/>
      <c r="HL383" s="49"/>
      <c r="HM383" s="49"/>
      <c r="HN383" s="49"/>
      <c r="HO383" s="49"/>
      <c r="HP383" s="49"/>
      <c r="HQ383" s="49"/>
      <c r="HR383" s="49"/>
      <c r="HS383" s="49"/>
      <c r="HT383" s="49"/>
      <c r="HU383" s="49"/>
      <c r="HV383" s="49"/>
      <c r="HW383" s="49"/>
      <c r="HX383" s="49"/>
      <c r="HY383" s="49"/>
      <c r="HZ383" s="49"/>
      <c r="IA383" s="49"/>
      <c r="IB383" s="49"/>
      <c r="IC383" s="49"/>
      <c r="ID383" s="49"/>
      <c r="IE383" s="49"/>
      <c r="IF383" s="49"/>
      <c r="IG383" s="49"/>
      <c r="IH383" s="49"/>
    </row>
    <row r="384" spans="1:242" ht="12" customHeight="1">
      <c r="A384" s="7" t="s">
        <v>244</v>
      </c>
      <c r="B384" s="4" t="s">
        <v>30</v>
      </c>
      <c r="C384" s="5" t="s">
        <v>31</v>
      </c>
      <c r="D384" s="6">
        <v>39993</v>
      </c>
      <c r="E384" s="13">
        <v>0.6458333333333334</v>
      </c>
      <c r="H384" s="8">
        <v>3.25</v>
      </c>
      <c r="I384" s="8">
        <v>17.8</v>
      </c>
      <c r="J384" s="18">
        <v>23.84</v>
      </c>
      <c r="K384" s="9">
        <f t="shared" si="8"/>
        <v>23840</v>
      </c>
      <c r="L384" s="11">
        <v>487</v>
      </c>
      <c r="M384" s="8"/>
      <c r="N384" s="49"/>
      <c r="O384" s="8">
        <v>13.6</v>
      </c>
      <c r="P384" s="11">
        <v>0</v>
      </c>
      <c r="Q384" s="10">
        <v>215</v>
      </c>
      <c r="R384" s="11"/>
      <c r="S384" s="15" t="s">
        <v>40</v>
      </c>
      <c r="T384" s="12" t="s">
        <v>260</v>
      </c>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49"/>
      <c r="CN384" s="49"/>
      <c r="CO384" s="49"/>
      <c r="CP384" s="49"/>
      <c r="CQ384" s="49"/>
      <c r="CR384" s="49"/>
      <c r="CS384" s="49"/>
      <c r="CT384" s="49"/>
      <c r="CU384" s="49"/>
      <c r="CV384" s="49"/>
      <c r="CW384" s="49"/>
      <c r="CX384" s="49"/>
      <c r="CY384" s="49"/>
      <c r="CZ384" s="49"/>
      <c r="DA384" s="49"/>
      <c r="DB384" s="49"/>
      <c r="DC384" s="49"/>
      <c r="DD384" s="49"/>
      <c r="DE384" s="49"/>
      <c r="DF384" s="49"/>
      <c r="DG384" s="49"/>
      <c r="DH384" s="49"/>
      <c r="DI384" s="49"/>
      <c r="DJ384" s="49"/>
      <c r="DK384" s="49"/>
      <c r="DL384" s="49"/>
      <c r="DM384" s="49"/>
      <c r="DN384" s="49"/>
      <c r="DO384" s="49"/>
      <c r="DP384" s="49"/>
      <c r="DQ384" s="49"/>
      <c r="DR384" s="49"/>
      <c r="DS384" s="49"/>
      <c r="DT384" s="49"/>
      <c r="DU384" s="49"/>
      <c r="DV384" s="49"/>
      <c r="DW384" s="49"/>
      <c r="DX384" s="49"/>
      <c r="DY384" s="49"/>
      <c r="DZ384" s="49"/>
      <c r="EA384" s="49"/>
      <c r="EB384" s="49"/>
      <c r="EC384" s="49"/>
      <c r="ED384" s="49"/>
      <c r="EE384" s="49"/>
      <c r="EF384" s="49"/>
      <c r="EG384" s="49"/>
      <c r="EH384" s="49"/>
      <c r="EI384" s="49"/>
      <c r="EJ384" s="49"/>
      <c r="EK384" s="49"/>
      <c r="EL384" s="49"/>
      <c r="EM384" s="49"/>
      <c r="EN384" s="49"/>
      <c r="EO384" s="49"/>
      <c r="EP384" s="49"/>
      <c r="EQ384" s="49"/>
      <c r="ER384" s="49"/>
      <c r="ES384" s="49"/>
      <c r="ET384" s="49"/>
      <c r="EU384" s="49"/>
      <c r="EV384" s="49"/>
      <c r="EW384" s="49"/>
      <c r="EX384" s="49"/>
      <c r="EY384" s="49"/>
      <c r="EZ384" s="49"/>
      <c r="FA384" s="49"/>
      <c r="FB384" s="49"/>
      <c r="FC384" s="49"/>
      <c r="FD384" s="49"/>
      <c r="FE384" s="49"/>
      <c r="FF384" s="49"/>
      <c r="FG384" s="49"/>
      <c r="FH384" s="49"/>
      <c r="FI384" s="49"/>
      <c r="FJ384" s="49"/>
      <c r="FK384" s="49"/>
      <c r="FL384" s="49"/>
      <c r="FM384" s="49"/>
      <c r="FN384" s="49"/>
      <c r="FO384" s="49"/>
      <c r="FP384" s="49"/>
      <c r="FQ384" s="49"/>
      <c r="FR384" s="49"/>
      <c r="FS384" s="49"/>
      <c r="FT384" s="49"/>
      <c r="FU384" s="49"/>
      <c r="FV384" s="49"/>
      <c r="FW384" s="49"/>
      <c r="FX384" s="49"/>
      <c r="FY384" s="49"/>
      <c r="FZ384" s="49"/>
      <c r="GA384" s="49"/>
      <c r="GB384" s="49"/>
      <c r="GC384" s="49"/>
      <c r="GD384" s="49"/>
      <c r="GE384" s="49"/>
      <c r="GF384" s="49"/>
      <c r="GG384" s="49"/>
      <c r="GH384" s="49"/>
      <c r="GI384" s="49"/>
      <c r="GJ384" s="49"/>
      <c r="GK384" s="49"/>
      <c r="GL384" s="49"/>
      <c r="GM384" s="49"/>
      <c r="GN384" s="49"/>
      <c r="GO384" s="49"/>
      <c r="GP384" s="49"/>
      <c r="GQ384" s="49"/>
      <c r="GR384" s="49"/>
      <c r="GS384" s="49"/>
      <c r="GT384" s="49"/>
      <c r="GU384" s="49"/>
      <c r="GV384" s="49"/>
      <c r="GW384" s="49"/>
      <c r="GX384" s="49"/>
      <c r="GY384" s="49"/>
      <c r="GZ384" s="49"/>
      <c r="HA384" s="49"/>
      <c r="HB384" s="49"/>
      <c r="HC384" s="49"/>
      <c r="HD384" s="49"/>
      <c r="HE384" s="49"/>
      <c r="HF384" s="49"/>
      <c r="HG384" s="49"/>
      <c r="HH384" s="49"/>
      <c r="HI384" s="49"/>
      <c r="HJ384" s="49"/>
      <c r="HK384" s="49"/>
      <c r="HL384" s="49"/>
      <c r="HM384" s="49"/>
      <c r="HN384" s="49"/>
      <c r="HO384" s="49"/>
      <c r="HP384" s="49"/>
      <c r="HQ384" s="49"/>
      <c r="HR384" s="49"/>
      <c r="HS384" s="49"/>
      <c r="HT384" s="49"/>
      <c r="HU384" s="49"/>
      <c r="HV384" s="49"/>
      <c r="HW384" s="49"/>
      <c r="HX384" s="49"/>
      <c r="HY384" s="49"/>
      <c r="HZ384" s="49"/>
      <c r="IA384" s="49"/>
      <c r="IB384" s="49"/>
      <c r="IC384" s="49"/>
      <c r="ID384" s="49"/>
      <c r="IE384" s="49"/>
      <c r="IF384" s="49"/>
      <c r="IG384" s="49"/>
      <c r="IH384" s="49"/>
    </row>
    <row r="385" spans="1:242" ht="12" customHeight="1">
      <c r="A385" s="7" t="s">
        <v>244</v>
      </c>
      <c r="B385" s="4" t="s">
        <v>30</v>
      </c>
      <c r="C385" s="5" t="s">
        <v>31</v>
      </c>
      <c r="D385" s="6">
        <v>39997</v>
      </c>
      <c r="E385" s="13">
        <v>0.5104166666666666</v>
      </c>
      <c r="H385" s="8">
        <v>4.2</v>
      </c>
      <c r="I385" s="8">
        <v>16</v>
      </c>
      <c r="J385" s="18">
        <v>19.02</v>
      </c>
      <c r="K385" s="9">
        <f t="shared" si="8"/>
        <v>19020</v>
      </c>
      <c r="L385" s="11">
        <v>344</v>
      </c>
      <c r="M385" s="8"/>
      <c r="N385" s="49"/>
      <c r="O385" s="8">
        <v>11.48</v>
      </c>
      <c r="P385" s="11">
        <v>8</v>
      </c>
      <c r="Q385" s="10">
        <v>95</v>
      </c>
      <c r="R385" s="11"/>
      <c r="S385" s="15" t="s">
        <v>40</v>
      </c>
      <c r="T385" s="12" t="s">
        <v>261</v>
      </c>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49"/>
      <c r="BB385" s="49"/>
      <c r="BC385" s="49"/>
      <c r="BD385" s="49"/>
      <c r="BE385" s="49"/>
      <c r="BF385" s="49"/>
      <c r="BG385" s="49"/>
      <c r="BH385" s="49"/>
      <c r="BI385" s="49"/>
      <c r="BJ385" s="49"/>
      <c r="BK385" s="49"/>
      <c r="BL385" s="49"/>
      <c r="BM385" s="49"/>
      <c r="BN385" s="49"/>
      <c r="BO385" s="49"/>
      <c r="BP385" s="49"/>
      <c r="BQ385" s="49"/>
      <c r="BR385" s="49"/>
      <c r="BS385" s="49"/>
      <c r="BT385" s="49"/>
      <c r="BU385" s="49"/>
      <c r="BV385" s="49"/>
      <c r="BW385" s="49"/>
      <c r="BX385" s="49"/>
      <c r="BY385" s="49"/>
      <c r="BZ385" s="49"/>
      <c r="CA385" s="49"/>
      <c r="CB385" s="49"/>
      <c r="CC385" s="49"/>
      <c r="CD385" s="49"/>
      <c r="CE385" s="49"/>
      <c r="CF385" s="49"/>
      <c r="CG385" s="49"/>
      <c r="CH385" s="49"/>
      <c r="CI385" s="49"/>
      <c r="CJ385" s="49"/>
      <c r="CK385" s="49"/>
      <c r="CL385" s="49"/>
      <c r="CM385" s="49"/>
      <c r="CN385" s="49"/>
      <c r="CO385" s="49"/>
      <c r="CP385" s="49"/>
      <c r="CQ385" s="49"/>
      <c r="CR385" s="49"/>
      <c r="CS385" s="49"/>
      <c r="CT385" s="49"/>
      <c r="CU385" s="49"/>
      <c r="CV385" s="49"/>
      <c r="CW385" s="49"/>
      <c r="CX385" s="49"/>
      <c r="CY385" s="49"/>
      <c r="CZ385" s="49"/>
      <c r="DA385" s="49"/>
      <c r="DB385" s="49"/>
      <c r="DC385" s="49"/>
      <c r="DD385" s="49"/>
      <c r="DE385" s="49"/>
      <c r="DF385" s="49"/>
      <c r="DG385" s="49"/>
      <c r="DH385" s="49"/>
      <c r="DI385" s="49"/>
      <c r="DJ385" s="49"/>
      <c r="DK385" s="49"/>
      <c r="DL385" s="49"/>
      <c r="DM385" s="49"/>
      <c r="DN385" s="49"/>
      <c r="DO385" s="49"/>
      <c r="DP385" s="49"/>
      <c r="DQ385" s="49"/>
      <c r="DR385" s="49"/>
      <c r="DS385" s="49"/>
      <c r="DT385" s="49"/>
      <c r="DU385" s="49"/>
      <c r="DV385" s="49"/>
      <c r="DW385" s="49"/>
      <c r="DX385" s="49"/>
      <c r="DY385" s="49"/>
      <c r="DZ385" s="49"/>
      <c r="EA385" s="49"/>
      <c r="EB385" s="49"/>
      <c r="EC385" s="49"/>
      <c r="ED385" s="49"/>
      <c r="EE385" s="49"/>
      <c r="EF385" s="49"/>
      <c r="EG385" s="49"/>
      <c r="EH385" s="49"/>
      <c r="EI385" s="49"/>
      <c r="EJ385" s="49"/>
      <c r="EK385" s="49"/>
      <c r="EL385" s="49"/>
      <c r="EM385" s="49"/>
      <c r="EN385" s="49"/>
      <c r="EO385" s="49"/>
      <c r="EP385" s="49"/>
      <c r="EQ385" s="49"/>
      <c r="ER385" s="49"/>
      <c r="ES385" s="49"/>
      <c r="ET385" s="49"/>
      <c r="EU385" s="49"/>
      <c r="EV385" s="49"/>
      <c r="EW385" s="49"/>
      <c r="EX385" s="49"/>
      <c r="EY385" s="49"/>
      <c r="EZ385" s="49"/>
      <c r="FA385" s="49"/>
      <c r="FB385" s="49"/>
      <c r="FC385" s="49"/>
      <c r="FD385" s="49"/>
      <c r="FE385" s="49"/>
      <c r="FF385" s="49"/>
      <c r="FG385" s="49"/>
      <c r="FH385" s="49"/>
      <c r="FI385" s="49"/>
      <c r="FJ385" s="49"/>
      <c r="FK385" s="49"/>
      <c r="FL385" s="49"/>
      <c r="FM385" s="49"/>
      <c r="FN385" s="49"/>
      <c r="FO385" s="49"/>
      <c r="FP385" s="49"/>
      <c r="FQ385" s="49"/>
      <c r="FR385" s="49"/>
      <c r="FS385" s="49"/>
      <c r="FT385" s="49"/>
      <c r="FU385" s="49"/>
      <c r="FV385" s="49"/>
      <c r="FW385" s="49"/>
      <c r="FX385" s="49"/>
      <c r="FY385" s="49"/>
      <c r="FZ385" s="49"/>
      <c r="GA385" s="49"/>
      <c r="GB385" s="49"/>
      <c r="GC385" s="49"/>
      <c r="GD385" s="49"/>
      <c r="GE385" s="49"/>
      <c r="GF385" s="49"/>
      <c r="GG385" s="49"/>
      <c r="GH385" s="49"/>
      <c r="GI385" s="49"/>
      <c r="GJ385" s="49"/>
      <c r="GK385" s="49"/>
      <c r="GL385" s="49"/>
      <c r="GM385" s="49"/>
      <c r="GN385" s="49"/>
      <c r="GO385" s="49"/>
      <c r="GP385" s="49"/>
      <c r="GQ385" s="49"/>
      <c r="GR385" s="49"/>
      <c r="GS385" s="49"/>
      <c r="GT385" s="49"/>
      <c r="GU385" s="49"/>
      <c r="GV385" s="49"/>
      <c r="GW385" s="49"/>
      <c r="GX385" s="49"/>
      <c r="GY385" s="49"/>
      <c r="GZ385" s="49"/>
      <c r="HA385" s="49"/>
      <c r="HB385" s="49"/>
      <c r="HC385" s="49"/>
      <c r="HD385" s="49"/>
      <c r="HE385" s="49"/>
      <c r="HF385" s="49"/>
      <c r="HG385" s="49"/>
      <c r="HH385" s="49"/>
      <c r="HI385" s="49"/>
      <c r="HJ385" s="49"/>
      <c r="HK385" s="49"/>
      <c r="HL385" s="49"/>
      <c r="HM385" s="49"/>
      <c r="HN385" s="49"/>
      <c r="HO385" s="49"/>
      <c r="HP385" s="49"/>
      <c r="HQ385" s="49"/>
      <c r="HR385" s="49"/>
      <c r="HS385" s="49"/>
      <c r="HT385" s="49"/>
      <c r="HU385" s="49"/>
      <c r="HV385" s="49"/>
      <c r="HW385" s="49"/>
      <c r="HX385" s="49"/>
      <c r="HY385" s="49"/>
      <c r="HZ385" s="49"/>
      <c r="IA385" s="49"/>
      <c r="IB385" s="49"/>
      <c r="IC385" s="49"/>
      <c r="ID385" s="49"/>
      <c r="IE385" s="49"/>
      <c r="IF385" s="49"/>
      <c r="IG385" s="49"/>
      <c r="IH385" s="49"/>
    </row>
    <row r="386" spans="1:20" s="31" customFormat="1" ht="11.25">
      <c r="A386" s="7" t="s">
        <v>244</v>
      </c>
      <c r="B386" s="4" t="s">
        <v>30</v>
      </c>
      <c r="C386" s="5" t="s">
        <v>31</v>
      </c>
      <c r="D386" s="6">
        <v>40000</v>
      </c>
      <c r="E386" s="13">
        <v>0.4791666666666667</v>
      </c>
      <c r="F386" s="3"/>
      <c r="G386" s="3"/>
      <c r="H386" s="8">
        <v>4.25</v>
      </c>
      <c r="I386" s="8">
        <v>12.7</v>
      </c>
      <c r="J386" s="18">
        <v>15.16</v>
      </c>
      <c r="K386" s="9">
        <f t="shared" si="8"/>
        <v>15160</v>
      </c>
      <c r="L386" s="11">
        <v>348</v>
      </c>
      <c r="M386" s="8"/>
      <c r="N386" s="49"/>
      <c r="O386" s="8">
        <v>8.8</v>
      </c>
      <c r="P386" s="11">
        <v>8</v>
      </c>
      <c r="Q386" s="10">
        <v>40</v>
      </c>
      <c r="R386" s="11"/>
      <c r="S386" s="15" t="s">
        <v>40</v>
      </c>
      <c r="T386" s="12" t="s">
        <v>262</v>
      </c>
    </row>
    <row r="387" spans="1:20" s="31" customFormat="1" ht="11.25">
      <c r="A387" s="7" t="s">
        <v>244</v>
      </c>
      <c r="B387" s="4" t="s">
        <v>30</v>
      </c>
      <c r="C387" s="5" t="s">
        <v>31</v>
      </c>
      <c r="D387" s="6">
        <v>40004</v>
      </c>
      <c r="E387" s="13">
        <v>0.5243055555555556</v>
      </c>
      <c r="F387" s="3"/>
      <c r="G387" s="3"/>
      <c r="H387" s="8">
        <v>4.1</v>
      </c>
      <c r="I387" s="8">
        <v>12.4</v>
      </c>
      <c r="J387" s="18">
        <v>19.43</v>
      </c>
      <c r="K387" s="9">
        <f t="shared" si="8"/>
        <v>19430</v>
      </c>
      <c r="L387" s="11">
        <v>328</v>
      </c>
      <c r="M387" s="8"/>
      <c r="N387" s="49"/>
      <c r="O387" s="8">
        <v>10.24</v>
      </c>
      <c r="P387" s="11">
        <v>14</v>
      </c>
      <c r="Q387" s="10">
        <v>67</v>
      </c>
      <c r="R387" s="11"/>
      <c r="S387" s="15" t="s">
        <v>40</v>
      </c>
      <c r="T387" s="12" t="s">
        <v>263</v>
      </c>
    </row>
    <row r="388" spans="1:20" s="31" customFormat="1" ht="11.25">
      <c r="A388" s="7" t="s">
        <v>244</v>
      </c>
      <c r="B388" s="4" t="s">
        <v>30</v>
      </c>
      <c r="C388" s="5" t="s">
        <v>31</v>
      </c>
      <c r="D388" s="6">
        <v>40007</v>
      </c>
      <c r="E388" s="13">
        <v>0.4791666666666667</v>
      </c>
      <c r="F388" s="3"/>
      <c r="G388" s="3"/>
      <c r="H388" s="8">
        <v>3.85</v>
      </c>
      <c r="I388" s="8">
        <v>10.87</v>
      </c>
      <c r="J388" s="18">
        <v>13.59</v>
      </c>
      <c r="K388" s="9">
        <f t="shared" si="8"/>
        <v>13590</v>
      </c>
      <c r="L388" s="11"/>
      <c r="M388" s="8">
        <v>7.4</v>
      </c>
      <c r="N388" s="49"/>
      <c r="O388" s="8">
        <v>8.7</v>
      </c>
      <c r="P388" s="11">
        <v>0</v>
      </c>
      <c r="Q388" s="10">
        <v>90</v>
      </c>
      <c r="R388" s="11"/>
      <c r="S388" s="15" t="s">
        <v>35</v>
      </c>
      <c r="T388" s="12"/>
    </row>
    <row r="389" spans="1:242" ht="12" customHeight="1">
      <c r="A389" s="7" t="s">
        <v>244</v>
      </c>
      <c r="B389" s="4" t="s">
        <v>30</v>
      </c>
      <c r="C389" s="5" t="s">
        <v>31</v>
      </c>
      <c r="D389" s="6">
        <v>40011</v>
      </c>
      <c r="E389" s="13">
        <v>0.4479166666666667</v>
      </c>
      <c r="H389" s="8">
        <v>7.01</v>
      </c>
      <c r="I389" s="8">
        <v>9.99</v>
      </c>
      <c r="J389" s="18">
        <v>1.91</v>
      </c>
      <c r="K389" s="9">
        <f t="shared" si="8"/>
        <v>1910</v>
      </c>
      <c r="L389" s="11"/>
      <c r="M389" s="8">
        <v>8.58</v>
      </c>
      <c r="N389" s="49"/>
      <c r="O389" s="8">
        <v>1.2</v>
      </c>
      <c r="P389" s="11">
        <v>33</v>
      </c>
      <c r="Q389" s="10">
        <v>0</v>
      </c>
      <c r="R389" s="11">
        <v>70</v>
      </c>
      <c r="S389" s="15" t="s">
        <v>35</v>
      </c>
      <c r="T389" s="12" t="s">
        <v>84</v>
      </c>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49"/>
      <c r="CN389" s="49"/>
      <c r="CO389" s="49"/>
      <c r="CP389" s="49"/>
      <c r="CQ389" s="49"/>
      <c r="CR389" s="49"/>
      <c r="CS389" s="49"/>
      <c r="CT389" s="49"/>
      <c r="CU389" s="49"/>
      <c r="CV389" s="49"/>
      <c r="CW389" s="49"/>
      <c r="CX389" s="49"/>
      <c r="CY389" s="49"/>
      <c r="CZ389" s="49"/>
      <c r="DA389" s="49"/>
      <c r="DB389" s="49"/>
      <c r="DC389" s="49"/>
      <c r="DD389" s="49"/>
      <c r="DE389" s="49"/>
      <c r="DF389" s="49"/>
      <c r="DG389" s="49"/>
      <c r="DH389" s="49"/>
      <c r="DI389" s="49"/>
      <c r="DJ389" s="49"/>
      <c r="DK389" s="49"/>
      <c r="DL389" s="49"/>
      <c r="DM389" s="49"/>
      <c r="DN389" s="49"/>
      <c r="DO389" s="49"/>
      <c r="DP389" s="49"/>
      <c r="DQ389" s="49"/>
      <c r="DR389" s="49"/>
      <c r="DS389" s="49"/>
      <c r="DT389" s="49"/>
      <c r="DU389" s="49"/>
      <c r="DV389" s="49"/>
      <c r="DW389" s="49"/>
      <c r="DX389" s="49"/>
      <c r="DY389" s="49"/>
      <c r="DZ389" s="49"/>
      <c r="EA389" s="49"/>
      <c r="EB389" s="49"/>
      <c r="EC389" s="49"/>
      <c r="ED389" s="49"/>
      <c r="EE389" s="49"/>
      <c r="EF389" s="49"/>
      <c r="EG389" s="49"/>
      <c r="EH389" s="49"/>
      <c r="EI389" s="49"/>
      <c r="EJ389" s="49"/>
      <c r="EK389" s="49"/>
      <c r="EL389" s="49"/>
      <c r="EM389" s="49"/>
      <c r="EN389" s="49"/>
      <c r="EO389" s="49"/>
      <c r="EP389" s="49"/>
      <c r="EQ389" s="49"/>
      <c r="ER389" s="49"/>
      <c r="ES389" s="49"/>
      <c r="ET389" s="49"/>
      <c r="EU389" s="49"/>
      <c r="EV389" s="49"/>
      <c r="EW389" s="49"/>
      <c r="EX389" s="49"/>
      <c r="EY389" s="49"/>
      <c r="EZ389" s="49"/>
      <c r="FA389" s="49"/>
      <c r="FB389" s="49"/>
      <c r="FC389" s="49"/>
      <c r="FD389" s="49"/>
      <c r="FE389" s="49"/>
      <c r="FF389" s="49"/>
      <c r="FG389" s="49"/>
      <c r="FH389" s="49"/>
      <c r="FI389" s="49"/>
      <c r="FJ389" s="49"/>
      <c r="FK389" s="49"/>
      <c r="FL389" s="49"/>
      <c r="FM389" s="49"/>
      <c r="FN389" s="49"/>
      <c r="FO389" s="49"/>
      <c r="FP389" s="49"/>
      <c r="FQ389" s="49"/>
      <c r="FR389" s="49"/>
      <c r="FS389" s="49"/>
      <c r="FT389" s="49"/>
      <c r="FU389" s="49"/>
      <c r="FV389" s="49"/>
      <c r="FW389" s="49"/>
      <c r="FX389" s="49"/>
      <c r="FY389" s="49"/>
      <c r="FZ389" s="49"/>
      <c r="GA389" s="49"/>
      <c r="GB389" s="49"/>
      <c r="GC389" s="49"/>
      <c r="GD389" s="49"/>
      <c r="GE389" s="49"/>
      <c r="GF389" s="49"/>
      <c r="GG389" s="49"/>
      <c r="GH389" s="49"/>
      <c r="GI389" s="49"/>
      <c r="GJ389" s="49"/>
      <c r="GK389" s="49"/>
      <c r="GL389" s="49"/>
      <c r="GM389" s="49"/>
      <c r="GN389" s="49"/>
      <c r="GO389" s="49"/>
      <c r="GP389" s="49"/>
      <c r="GQ389" s="49"/>
      <c r="GR389" s="49"/>
      <c r="GS389" s="49"/>
      <c r="GT389" s="49"/>
      <c r="GU389" s="49"/>
      <c r="GV389" s="49"/>
      <c r="GW389" s="49"/>
      <c r="GX389" s="49"/>
      <c r="GY389" s="49"/>
      <c r="GZ389" s="49"/>
      <c r="HA389" s="49"/>
      <c r="HB389" s="49"/>
      <c r="HC389" s="49"/>
      <c r="HD389" s="49"/>
      <c r="HE389" s="49"/>
      <c r="HF389" s="49"/>
      <c r="HG389" s="49"/>
      <c r="HH389" s="49"/>
      <c r="HI389" s="49"/>
      <c r="HJ389" s="49"/>
      <c r="HK389" s="49"/>
      <c r="HL389" s="49"/>
      <c r="HM389" s="49"/>
      <c r="HN389" s="49"/>
      <c r="HO389" s="49"/>
      <c r="HP389" s="49"/>
      <c r="HQ389" s="49"/>
      <c r="HR389" s="49"/>
      <c r="HS389" s="49"/>
      <c r="HT389" s="49"/>
      <c r="HU389" s="49"/>
      <c r="HV389" s="49"/>
      <c r="HW389" s="49"/>
      <c r="HX389" s="49"/>
      <c r="HY389" s="49"/>
      <c r="HZ389" s="49"/>
      <c r="IA389" s="49"/>
      <c r="IB389" s="49"/>
      <c r="IC389" s="49"/>
      <c r="ID389" s="49"/>
      <c r="IE389" s="49"/>
      <c r="IF389" s="49"/>
      <c r="IG389" s="49"/>
      <c r="IH389" s="49"/>
    </row>
    <row r="390" spans="1:242" ht="12" customHeight="1">
      <c r="A390" s="7" t="s">
        <v>244</v>
      </c>
      <c r="B390" s="4" t="s">
        <v>30</v>
      </c>
      <c r="C390" s="5" t="s">
        <v>31</v>
      </c>
      <c r="D390" s="6">
        <v>40014</v>
      </c>
      <c r="E390" s="13">
        <v>0.4895833333333333</v>
      </c>
      <c r="H390" s="8">
        <v>3.38</v>
      </c>
      <c r="I390" s="8">
        <v>13.4</v>
      </c>
      <c r="J390" s="18">
        <v>6.363</v>
      </c>
      <c r="K390" s="9">
        <f t="shared" si="8"/>
        <v>6363</v>
      </c>
      <c r="L390" s="11">
        <v>420.9</v>
      </c>
      <c r="M390" s="8">
        <v>9.17</v>
      </c>
      <c r="N390" s="49"/>
      <c r="O390" s="8">
        <v>5.31</v>
      </c>
      <c r="P390" s="11">
        <v>0</v>
      </c>
      <c r="Q390" s="10">
        <f>0.53*500</f>
        <v>265</v>
      </c>
      <c r="R390" s="11">
        <v>200</v>
      </c>
      <c r="S390" s="15" t="s">
        <v>35</v>
      </c>
      <c r="T390" s="12" t="s">
        <v>264</v>
      </c>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49"/>
      <c r="FL390" s="49"/>
      <c r="FM390" s="49"/>
      <c r="FN390" s="49"/>
      <c r="FO390" s="49"/>
      <c r="FP390" s="49"/>
      <c r="FQ390" s="49"/>
      <c r="FR390" s="49"/>
      <c r="FS390" s="49"/>
      <c r="FT390" s="49"/>
      <c r="FU390" s="49"/>
      <c r="FV390" s="49"/>
      <c r="FW390" s="49"/>
      <c r="FX390" s="49"/>
      <c r="FY390" s="49"/>
      <c r="FZ390" s="49"/>
      <c r="GA390" s="49"/>
      <c r="GB390" s="49"/>
      <c r="GC390" s="49"/>
      <c r="GD390" s="49"/>
      <c r="GE390" s="49"/>
      <c r="GF390" s="49"/>
      <c r="GG390" s="49"/>
      <c r="GH390" s="49"/>
      <c r="GI390" s="49"/>
      <c r="GJ390" s="49"/>
      <c r="GK390" s="49"/>
      <c r="GL390" s="49"/>
      <c r="GM390" s="49"/>
      <c r="GN390" s="49"/>
      <c r="GO390" s="49"/>
      <c r="GP390" s="49"/>
      <c r="GQ390" s="49"/>
      <c r="GR390" s="49"/>
      <c r="GS390" s="49"/>
      <c r="GT390" s="49"/>
      <c r="GU390" s="49"/>
      <c r="GV390" s="49"/>
      <c r="GW390" s="49"/>
      <c r="GX390" s="49"/>
      <c r="GY390" s="49"/>
      <c r="GZ390" s="49"/>
      <c r="HA390" s="49"/>
      <c r="HB390" s="49"/>
      <c r="HC390" s="49"/>
      <c r="HD390" s="49"/>
      <c r="HE390" s="49"/>
      <c r="HF390" s="49"/>
      <c r="HG390" s="49"/>
      <c r="HH390" s="49"/>
      <c r="HI390" s="49"/>
      <c r="HJ390" s="49"/>
      <c r="HK390" s="49"/>
      <c r="HL390" s="49"/>
      <c r="HM390" s="49"/>
      <c r="HN390" s="49"/>
      <c r="HO390" s="49"/>
      <c r="HP390" s="49"/>
      <c r="HQ390" s="49"/>
      <c r="HR390" s="49"/>
      <c r="HS390" s="49"/>
      <c r="HT390" s="49"/>
      <c r="HU390" s="49"/>
      <c r="HV390" s="49"/>
      <c r="HW390" s="49"/>
      <c r="HX390" s="49"/>
      <c r="HY390" s="49"/>
      <c r="HZ390" s="49"/>
      <c r="IA390" s="49"/>
      <c r="IB390" s="49"/>
      <c r="IC390" s="49"/>
      <c r="ID390" s="49"/>
      <c r="IE390" s="49"/>
      <c r="IF390" s="49"/>
      <c r="IG390" s="49"/>
      <c r="IH390" s="49"/>
    </row>
    <row r="391" spans="1:242" ht="12" customHeight="1">
      <c r="A391" s="7" t="s">
        <v>244</v>
      </c>
      <c r="B391" s="4" t="s">
        <v>30</v>
      </c>
      <c r="C391" s="5" t="s">
        <v>31</v>
      </c>
      <c r="D391" s="6">
        <v>40017</v>
      </c>
      <c r="E391" s="13">
        <v>0.47222222222222227</v>
      </c>
      <c r="H391" s="8">
        <v>5.4</v>
      </c>
      <c r="I391" s="8">
        <v>12.51</v>
      </c>
      <c r="J391" s="18">
        <v>4.166</v>
      </c>
      <c r="K391" s="9">
        <f t="shared" si="8"/>
        <v>4166</v>
      </c>
      <c r="L391" s="11">
        <v>227.9</v>
      </c>
      <c r="M391" s="8">
        <v>10.8</v>
      </c>
      <c r="N391" s="49"/>
      <c r="O391" s="8">
        <v>3.5</v>
      </c>
      <c r="P391" s="11">
        <v>6</v>
      </c>
      <c r="Q391" s="10">
        <v>19</v>
      </c>
      <c r="R391" s="11">
        <v>192</v>
      </c>
      <c r="S391" s="15" t="s">
        <v>35</v>
      </c>
      <c r="T391" s="12" t="s">
        <v>265</v>
      </c>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49"/>
      <c r="CN391" s="49"/>
      <c r="CO391" s="49"/>
      <c r="CP391" s="49"/>
      <c r="CQ391" s="49"/>
      <c r="CR391" s="49"/>
      <c r="CS391" s="49"/>
      <c r="CT391" s="49"/>
      <c r="CU391" s="49"/>
      <c r="CV391" s="49"/>
      <c r="CW391" s="49"/>
      <c r="CX391" s="49"/>
      <c r="CY391" s="49"/>
      <c r="CZ391" s="49"/>
      <c r="DA391" s="49"/>
      <c r="DB391" s="49"/>
      <c r="DC391" s="49"/>
      <c r="DD391" s="49"/>
      <c r="DE391" s="49"/>
      <c r="DF391" s="49"/>
      <c r="DG391" s="49"/>
      <c r="DH391" s="49"/>
      <c r="DI391" s="49"/>
      <c r="DJ391" s="49"/>
      <c r="DK391" s="49"/>
      <c r="DL391" s="49"/>
      <c r="DM391" s="49"/>
      <c r="DN391" s="49"/>
      <c r="DO391" s="49"/>
      <c r="DP391" s="49"/>
      <c r="DQ391" s="49"/>
      <c r="DR391" s="49"/>
      <c r="DS391" s="49"/>
      <c r="DT391" s="49"/>
      <c r="DU391" s="49"/>
      <c r="DV391" s="49"/>
      <c r="DW391" s="49"/>
      <c r="DX391" s="49"/>
      <c r="DY391" s="49"/>
      <c r="DZ391" s="49"/>
      <c r="EA391" s="49"/>
      <c r="EB391" s="49"/>
      <c r="EC391" s="49"/>
      <c r="ED391" s="49"/>
      <c r="EE391" s="49"/>
      <c r="EF391" s="49"/>
      <c r="EG391" s="49"/>
      <c r="EH391" s="49"/>
      <c r="EI391" s="49"/>
      <c r="EJ391" s="49"/>
      <c r="EK391" s="49"/>
      <c r="EL391" s="49"/>
      <c r="EM391" s="49"/>
      <c r="EN391" s="49"/>
      <c r="EO391" s="49"/>
      <c r="EP391" s="49"/>
      <c r="EQ391" s="49"/>
      <c r="ER391" s="49"/>
      <c r="ES391" s="49"/>
      <c r="ET391" s="49"/>
      <c r="EU391" s="49"/>
      <c r="EV391" s="49"/>
      <c r="EW391" s="49"/>
      <c r="EX391" s="49"/>
      <c r="EY391" s="49"/>
      <c r="EZ391" s="49"/>
      <c r="FA391" s="49"/>
      <c r="FB391" s="49"/>
      <c r="FC391" s="49"/>
      <c r="FD391" s="49"/>
      <c r="FE391" s="49"/>
      <c r="FF391" s="49"/>
      <c r="FG391" s="49"/>
      <c r="FH391" s="49"/>
      <c r="FI391" s="49"/>
      <c r="FJ391" s="49"/>
      <c r="FK391" s="49"/>
      <c r="FL391" s="49"/>
      <c r="FM391" s="49"/>
      <c r="FN391" s="49"/>
      <c r="FO391" s="49"/>
      <c r="FP391" s="49"/>
      <c r="FQ391" s="49"/>
      <c r="FR391" s="49"/>
      <c r="FS391" s="49"/>
      <c r="FT391" s="49"/>
      <c r="FU391" s="49"/>
      <c r="FV391" s="49"/>
      <c r="FW391" s="49"/>
      <c r="FX391" s="49"/>
      <c r="FY391" s="49"/>
      <c r="FZ391" s="49"/>
      <c r="GA391" s="49"/>
      <c r="GB391" s="49"/>
      <c r="GC391" s="49"/>
      <c r="GD391" s="49"/>
      <c r="GE391" s="49"/>
      <c r="GF391" s="49"/>
      <c r="GG391" s="49"/>
      <c r="GH391" s="49"/>
      <c r="GI391" s="49"/>
      <c r="GJ391" s="49"/>
      <c r="GK391" s="49"/>
      <c r="GL391" s="49"/>
      <c r="GM391" s="49"/>
      <c r="GN391" s="49"/>
      <c r="GO391" s="49"/>
      <c r="GP391" s="49"/>
      <c r="GQ391" s="49"/>
      <c r="GR391" s="49"/>
      <c r="GS391" s="49"/>
      <c r="GT391" s="49"/>
      <c r="GU391" s="49"/>
      <c r="GV391" s="49"/>
      <c r="GW391" s="49"/>
      <c r="GX391" s="49"/>
      <c r="GY391" s="49"/>
      <c r="GZ391" s="49"/>
      <c r="HA391" s="49"/>
      <c r="HB391" s="49"/>
      <c r="HC391" s="49"/>
      <c r="HD391" s="49"/>
      <c r="HE391" s="49"/>
      <c r="HF391" s="49"/>
      <c r="HG391" s="49"/>
      <c r="HH391" s="49"/>
      <c r="HI391" s="49"/>
      <c r="HJ391" s="49"/>
      <c r="HK391" s="49"/>
      <c r="HL391" s="49"/>
      <c r="HM391" s="49"/>
      <c r="HN391" s="49"/>
      <c r="HO391" s="49"/>
      <c r="HP391" s="49"/>
      <c r="HQ391" s="49"/>
      <c r="HR391" s="49"/>
      <c r="HS391" s="49"/>
      <c r="HT391" s="49"/>
      <c r="HU391" s="49"/>
      <c r="HV391" s="49"/>
      <c r="HW391" s="49"/>
      <c r="HX391" s="49"/>
      <c r="HY391" s="49"/>
      <c r="HZ391" s="49"/>
      <c r="IA391" s="49"/>
      <c r="IB391" s="49"/>
      <c r="IC391" s="49"/>
      <c r="ID391" s="49"/>
      <c r="IE391" s="49"/>
      <c r="IF391" s="49"/>
      <c r="IG391" s="49"/>
      <c r="IH391" s="49"/>
    </row>
    <row r="392" spans="1:242" ht="12" customHeight="1">
      <c r="A392" s="7" t="s">
        <v>244</v>
      </c>
      <c r="B392" s="4" t="s">
        <v>30</v>
      </c>
      <c r="C392" s="5" t="s">
        <v>31</v>
      </c>
      <c r="D392" s="6">
        <v>40018</v>
      </c>
      <c r="E392" s="13"/>
      <c r="H392" s="8">
        <v>4.9</v>
      </c>
      <c r="I392" s="8">
        <v>12.3</v>
      </c>
      <c r="J392" s="18">
        <v>5.23</v>
      </c>
      <c r="K392" s="9">
        <f t="shared" si="8"/>
        <v>5230</v>
      </c>
      <c r="L392" s="11">
        <v>290</v>
      </c>
      <c r="M392" s="8">
        <v>8.2</v>
      </c>
      <c r="N392" s="49"/>
      <c r="O392" s="8">
        <v>4.2</v>
      </c>
      <c r="P392" s="11">
        <v>13</v>
      </c>
      <c r="Q392" s="10">
        <v>33</v>
      </c>
      <c r="R392" s="11">
        <v>209</v>
      </c>
      <c r="S392" s="15" t="s">
        <v>35</v>
      </c>
      <c r="T392" s="12" t="s">
        <v>266</v>
      </c>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49"/>
      <c r="CN392" s="49"/>
      <c r="CO392" s="49"/>
      <c r="CP392" s="49"/>
      <c r="CQ392" s="49"/>
      <c r="CR392" s="49"/>
      <c r="CS392" s="49"/>
      <c r="CT392" s="49"/>
      <c r="CU392" s="49"/>
      <c r="CV392" s="49"/>
      <c r="CW392" s="49"/>
      <c r="CX392" s="49"/>
      <c r="CY392" s="49"/>
      <c r="CZ392" s="49"/>
      <c r="DA392" s="49"/>
      <c r="DB392" s="49"/>
      <c r="DC392" s="49"/>
      <c r="DD392" s="49"/>
      <c r="DE392" s="49"/>
      <c r="DF392" s="49"/>
      <c r="DG392" s="49"/>
      <c r="DH392" s="49"/>
      <c r="DI392" s="49"/>
      <c r="DJ392" s="49"/>
      <c r="DK392" s="49"/>
      <c r="DL392" s="49"/>
      <c r="DM392" s="49"/>
      <c r="DN392" s="49"/>
      <c r="DO392" s="49"/>
      <c r="DP392" s="49"/>
      <c r="DQ392" s="49"/>
      <c r="DR392" s="49"/>
      <c r="DS392" s="49"/>
      <c r="DT392" s="49"/>
      <c r="DU392" s="49"/>
      <c r="DV392" s="49"/>
      <c r="DW392" s="49"/>
      <c r="DX392" s="49"/>
      <c r="DY392" s="49"/>
      <c r="DZ392" s="49"/>
      <c r="EA392" s="49"/>
      <c r="EB392" s="49"/>
      <c r="EC392" s="49"/>
      <c r="ED392" s="49"/>
      <c r="EE392" s="49"/>
      <c r="EF392" s="49"/>
      <c r="EG392" s="49"/>
      <c r="EH392" s="49"/>
      <c r="EI392" s="49"/>
      <c r="EJ392" s="49"/>
      <c r="EK392" s="49"/>
      <c r="EL392" s="49"/>
      <c r="EM392" s="49"/>
      <c r="EN392" s="49"/>
      <c r="EO392" s="49"/>
      <c r="EP392" s="49"/>
      <c r="EQ392" s="49"/>
      <c r="ER392" s="49"/>
      <c r="ES392" s="49"/>
      <c r="ET392" s="49"/>
      <c r="EU392" s="49"/>
      <c r="EV392" s="49"/>
      <c r="EW392" s="49"/>
      <c r="EX392" s="49"/>
      <c r="EY392" s="49"/>
      <c r="EZ392" s="49"/>
      <c r="FA392" s="49"/>
      <c r="FB392" s="49"/>
      <c r="FC392" s="49"/>
      <c r="FD392" s="49"/>
      <c r="FE392" s="49"/>
      <c r="FF392" s="49"/>
      <c r="FG392" s="49"/>
      <c r="FH392" s="49"/>
      <c r="FI392" s="49"/>
      <c r="FJ392" s="49"/>
      <c r="FK392" s="49"/>
      <c r="FL392" s="49"/>
      <c r="FM392" s="49"/>
      <c r="FN392" s="49"/>
      <c r="FO392" s="49"/>
      <c r="FP392" s="49"/>
      <c r="FQ392" s="49"/>
      <c r="FR392" s="49"/>
      <c r="FS392" s="49"/>
      <c r="FT392" s="49"/>
      <c r="FU392" s="49"/>
      <c r="FV392" s="49"/>
      <c r="FW392" s="49"/>
      <c r="FX392" s="49"/>
      <c r="FY392" s="49"/>
      <c r="FZ392" s="49"/>
      <c r="GA392" s="49"/>
      <c r="GB392" s="49"/>
      <c r="GC392" s="49"/>
      <c r="GD392" s="49"/>
      <c r="GE392" s="49"/>
      <c r="GF392" s="49"/>
      <c r="GG392" s="49"/>
      <c r="GH392" s="49"/>
      <c r="GI392" s="49"/>
      <c r="GJ392" s="49"/>
      <c r="GK392" s="49"/>
      <c r="GL392" s="49"/>
      <c r="GM392" s="49"/>
      <c r="GN392" s="49"/>
      <c r="GO392" s="49"/>
      <c r="GP392" s="49"/>
      <c r="GQ392" s="49"/>
      <c r="GR392" s="49"/>
      <c r="GS392" s="49"/>
      <c r="GT392" s="49"/>
      <c r="GU392" s="49"/>
      <c r="GV392" s="49"/>
      <c r="GW392" s="49"/>
      <c r="GX392" s="49"/>
      <c r="GY392" s="49"/>
      <c r="GZ392" s="49"/>
      <c r="HA392" s="49"/>
      <c r="HB392" s="49"/>
      <c r="HC392" s="49"/>
      <c r="HD392" s="49"/>
      <c r="HE392" s="49"/>
      <c r="HF392" s="49"/>
      <c r="HG392" s="49"/>
      <c r="HH392" s="49"/>
      <c r="HI392" s="49"/>
      <c r="HJ392" s="49"/>
      <c r="HK392" s="49"/>
      <c r="HL392" s="49"/>
      <c r="HM392" s="49"/>
      <c r="HN392" s="49"/>
      <c r="HO392" s="49"/>
      <c r="HP392" s="49"/>
      <c r="HQ392" s="49"/>
      <c r="HR392" s="49"/>
      <c r="HS392" s="49"/>
      <c r="HT392" s="49"/>
      <c r="HU392" s="49"/>
      <c r="HV392" s="49"/>
      <c r="HW392" s="49"/>
      <c r="HX392" s="49"/>
      <c r="HY392" s="49"/>
      <c r="HZ392" s="49"/>
      <c r="IA392" s="49"/>
      <c r="IB392" s="49"/>
      <c r="IC392" s="49"/>
      <c r="ID392" s="49"/>
      <c r="IE392" s="49"/>
      <c r="IF392" s="49"/>
      <c r="IG392" s="49"/>
      <c r="IH392" s="49"/>
    </row>
    <row r="393" spans="1:242" ht="12" customHeight="1">
      <c r="A393" s="7" t="s">
        <v>244</v>
      </c>
      <c r="B393" s="4" t="s">
        <v>30</v>
      </c>
      <c r="C393" s="5" t="s">
        <v>31</v>
      </c>
      <c r="D393" s="6">
        <v>40021</v>
      </c>
      <c r="E393" s="13">
        <v>0.3819444444444444</v>
      </c>
      <c r="H393" s="8">
        <v>3.64</v>
      </c>
      <c r="I393" s="8">
        <v>15.38</v>
      </c>
      <c r="J393" s="18">
        <v>5.14</v>
      </c>
      <c r="K393" s="9">
        <f t="shared" si="8"/>
        <v>5140</v>
      </c>
      <c r="L393" s="11">
        <v>293.8</v>
      </c>
      <c r="M393" s="8">
        <v>6.9</v>
      </c>
      <c r="N393" s="49"/>
      <c r="O393" s="8">
        <v>4.09</v>
      </c>
      <c r="P393" s="11">
        <v>0</v>
      </c>
      <c r="Q393" s="10">
        <v>110</v>
      </c>
      <c r="R393" s="11">
        <v>185</v>
      </c>
      <c r="S393" s="15" t="s">
        <v>35</v>
      </c>
      <c r="T393" s="12" t="s">
        <v>265</v>
      </c>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49"/>
      <c r="CN393" s="49"/>
      <c r="CO393" s="49"/>
      <c r="CP393" s="49"/>
      <c r="CQ393" s="49"/>
      <c r="CR393" s="49"/>
      <c r="CS393" s="49"/>
      <c r="CT393" s="49"/>
      <c r="CU393" s="49"/>
      <c r="CV393" s="49"/>
      <c r="CW393" s="49"/>
      <c r="CX393" s="49"/>
      <c r="CY393" s="49"/>
      <c r="CZ393" s="49"/>
      <c r="DA393" s="49"/>
      <c r="DB393" s="49"/>
      <c r="DC393" s="49"/>
      <c r="DD393" s="49"/>
      <c r="DE393" s="49"/>
      <c r="DF393" s="49"/>
      <c r="DG393" s="49"/>
      <c r="DH393" s="49"/>
      <c r="DI393" s="49"/>
      <c r="DJ393" s="49"/>
      <c r="DK393" s="49"/>
      <c r="DL393" s="49"/>
      <c r="DM393" s="49"/>
      <c r="DN393" s="49"/>
      <c r="DO393" s="49"/>
      <c r="DP393" s="49"/>
      <c r="DQ393" s="49"/>
      <c r="DR393" s="49"/>
      <c r="DS393" s="49"/>
      <c r="DT393" s="49"/>
      <c r="DU393" s="49"/>
      <c r="DV393" s="49"/>
      <c r="DW393" s="49"/>
      <c r="DX393" s="49"/>
      <c r="DY393" s="49"/>
      <c r="DZ393" s="49"/>
      <c r="EA393" s="49"/>
      <c r="EB393" s="49"/>
      <c r="EC393" s="49"/>
      <c r="ED393" s="49"/>
      <c r="EE393" s="49"/>
      <c r="EF393" s="49"/>
      <c r="EG393" s="49"/>
      <c r="EH393" s="49"/>
      <c r="EI393" s="49"/>
      <c r="EJ393" s="49"/>
      <c r="EK393" s="49"/>
      <c r="EL393" s="49"/>
      <c r="EM393" s="49"/>
      <c r="EN393" s="49"/>
      <c r="EO393" s="49"/>
      <c r="EP393" s="49"/>
      <c r="EQ393" s="49"/>
      <c r="ER393" s="49"/>
      <c r="ES393" s="49"/>
      <c r="ET393" s="49"/>
      <c r="EU393" s="49"/>
      <c r="EV393" s="49"/>
      <c r="EW393" s="49"/>
      <c r="EX393" s="49"/>
      <c r="EY393" s="49"/>
      <c r="EZ393" s="49"/>
      <c r="FA393" s="49"/>
      <c r="FB393" s="49"/>
      <c r="FC393" s="49"/>
      <c r="FD393" s="49"/>
      <c r="FE393" s="49"/>
      <c r="FF393" s="49"/>
      <c r="FG393" s="49"/>
      <c r="FH393" s="49"/>
      <c r="FI393" s="49"/>
      <c r="FJ393" s="49"/>
      <c r="FK393" s="49"/>
      <c r="FL393" s="49"/>
      <c r="FM393" s="49"/>
      <c r="FN393" s="49"/>
      <c r="FO393" s="49"/>
      <c r="FP393" s="49"/>
      <c r="FQ393" s="49"/>
      <c r="FR393" s="49"/>
      <c r="FS393" s="49"/>
      <c r="FT393" s="49"/>
      <c r="FU393" s="49"/>
      <c r="FV393" s="49"/>
      <c r="FW393" s="49"/>
      <c r="FX393" s="49"/>
      <c r="FY393" s="49"/>
      <c r="FZ393" s="49"/>
      <c r="GA393" s="49"/>
      <c r="GB393" s="49"/>
      <c r="GC393" s="49"/>
      <c r="GD393" s="49"/>
      <c r="GE393" s="49"/>
      <c r="GF393" s="49"/>
      <c r="GG393" s="49"/>
      <c r="GH393" s="49"/>
      <c r="GI393" s="49"/>
      <c r="GJ393" s="49"/>
      <c r="GK393" s="49"/>
      <c r="GL393" s="49"/>
      <c r="GM393" s="49"/>
      <c r="GN393" s="49"/>
      <c r="GO393" s="49"/>
      <c r="GP393" s="49"/>
      <c r="GQ393" s="49"/>
      <c r="GR393" s="49"/>
      <c r="GS393" s="49"/>
      <c r="GT393" s="49"/>
      <c r="GU393" s="49"/>
      <c r="GV393" s="49"/>
      <c r="GW393" s="49"/>
      <c r="GX393" s="49"/>
      <c r="GY393" s="49"/>
      <c r="GZ393" s="49"/>
      <c r="HA393" s="49"/>
      <c r="HB393" s="49"/>
      <c r="HC393" s="49"/>
      <c r="HD393" s="49"/>
      <c r="HE393" s="49"/>
      <c r="HF393" s="49"/>
      <c r="HG393" s="49"/>
      <c r="HH393" s="49"/>
      <c r="HI393" s="49"/>
      <c r="HJ393" s="49"/>
      <c r="HK393" s="49"/>
      <c r="HL393" s="49"/>
      <c r="HM393" s="49"/>
      <c r="HN393" s="49"/>
      <c r="HO393" s="49"/>
      <c r="HP393" s="49"/>
      <c r="HQ393" s="49"/>
      <c r="HR393" s="49"/>
      <c r="HS393" s="49"/>
      <c r="HT393" s="49"/>
      <c r="HU393" s="49"/>
      <c r="HV393" s="49"/>
      <c r="HW393" s="49"/>
      <c r="HX393" s="49"/>
      <c r="HY393" s="49"/>
      <c r="HZ393" s="49"/>
      <c r="IA393" s="49"/>
      <c r="IB393" s="49"/>
      <c r="IC393" s="49"/>
      <c r="ID393" s="49"/>
      <c r="IE393" s="49"/>
      <c r="IF393" s="49"/>
      <c r="IG393" s="49"/>
      <c r="IH393" s="49"/>
    </row>
    <row r="394" spans="1:242" ht="12" customHeight="1">
      <c r="A394" s="7" t="s">
        <v>244</v>
      </c>
      <c r="B394" s="4" t="s">
        <v>30</v>
      </c>
      <c r="C394" s="5" t="s">
        <v>31</v>
      </c>
      <c r="D394" s="6">
        <v>40025</v>
      </c>
      <c r="E394" s="13">
        <v>0.5555555555555556</v>
      </c>
      <c r="H394" s="8">
        <v>3.76</v>
      </c>
      <c r="I394" s="8">
        <v>15.9</v>
      </c>
      <c r="J394" s="18">
        <v>6.1</v>
      </c>
      <c r="K394" s="9">
        <f t="shared" si="8"/>
        <v>6100</v>
      </c>
      <c r="L394" s="11">
        <v>310.8</v>
      </c>
      <c r="M394" s="8">
        <v>6.03</v>
      </c>
      <c r="N394" s="49"/>
      <c r="O394" s="8">
        <v>4.76</v>
      </c>
      <c r="P394" s="11">
        <v>0</v>
      </c>
      <c r="Q394" s="10">
        <v>64</v>
      </c>
      <c r="R394" s="11">
        <v>242</v>
      </c>
      <c r="S394" s="15" t="s">
        <v>35</v>
      </c>
      <c r="T394" s="12" t="s">
        <v>267</v>
      </c>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49"/>
      <c r="CN394" s="49"/>
      <c r="CO394" s="49"/>
      <c r="CP394" s="49"/>
      <c r="CQ394" s="49"/>
      <c r="CR394" s="49"/>
      <c r="CS394" s="49"/>
      <c r="CT394" s="49"/>
      <c r="CU394" s="49"/>
      <c r="CV394" s="49"/>
      <c r="CW394" s="49"/>
      <c r="CX394" s="49"/>
      <c r="CY394" s="49"/>
      <c r="CZ394" s="49"/>
      <c r="DA394" s="49"/>
      <c r="DB394" s="49"/>
      <c r="DC394" s="49"/>
      <c r="DD394" s="49"/>
      <c r="DE394" s="49"/>
      <c r="DF394" s="49"/>
      <c r="DG394" s="49"/>
      <c r="DH394" s="49"/>
      <c r="DI394" s="49"/>
      <c r="DJ394" s="49"/>
      <c r="DK394" s="49"/>
      <c r="DL394" s="49"/>
      <c r="DM394" s="49"/>
      <c r="DN394" s="49"/>
      <c r="DO394" s="49"/>
      <c r="DP394" s="49"/>
      <c r="DQ394" s="49"/>
      <c r="DR394" s="49"/>
      <c r="DS394" s="49"/>
      <c r="DT394" s="49"/>
      <c r="DU394" s="49"/>
      <c r="DV394" s="49"/>
      <c r="DW394" s="49"/>
      <c r="DX394" s="49"/>
      <c r="DY394" s="49"/>
      <c r="DZ394" s="49"/>
      <c r="EA394" s="49"/>
      <c r="EB394" s="49"/>
      <c r="EC394" s="49"/>
      <c r="ED394" s="49"/>
      <c r="EE394" s="49"/>
      <c r="EF394" s="49"/>
      <c r="EG394" s="49"/>
      <c r="EH394" s="49"/>
      <c r="EI394" s="49"/>
      <c r="EJ394" s="49"/>
      <c r="EK394" s="49"/>
      <c r="EL394" s="49"/>
      <c r="EM394" s="49"/>
      <c r="EN394" s="49"/>
      <c r="EO394" s="49"/>
      <c r="EP394" s="49"/>
      <c r="EQ394" s="49"/>
      <c r="ER394" s="49"/>
      <c r="ES394" s="49"/>
      <c r="ET394" s="49"/>
      <c r="EU394" s="49"/>
      <c r="EV394" s="49"/>
      <c r="EW394" s="49"/>
      <c r="EX394" s="49"/>
      <c r="EY394" s="49"/>
      <c r="EZ394" s="49"/>
      <c r="FA394" s="49"/>
      <c r="FB394" s="49"/>
      <c r="FC394" s="49"/>
      <c r="FD394" s="49"/>
      <c r="FE394" s="49"/>
      <c r="FF394" s="49"/>
      <c r="FG394" s="49"/>
      <c r="FH394" s="49"/>
      <c r="FI394" s="49"/>
      <c r="FJ394" s="49"/>
      <c r="FK394" s="49"/>
      <c r="FL394" s="49"/>
      <c r="FM394" s="49"/>
      <c r="FN394" s="49"/>
      <c r="FO394" s="49"/>
      <c r="FP394" s="49"/>
      <c r="FQ394" s="49"/>
      <c r="FR394" s="49"/>
      <c r="FS394" s="49"/>
      <c r="FT394" s="49"/>
      <c r="FU394" s="49"/>
      <c r="FV394" s="49"/>
      <c r="FW394" s="49"/>
      <c r="FX394" s="49"/>
      <c r="FY394" s="49"/>
      <c r="FZ394" s="49"/>
      <c r="GA394" s="49"/>
      <c r="GB394" s="49"/>
      <c r="GC394" s="49"/>
      <c r="GD394" s="49"/>
      <c r="GE394" s="49"/>
      <c r="GF394" s="49"/>
      <c r="GG394" s="49"/>
      <c r="GH394" s="49"/>
      <c r="GI394" s="49"/>
      <c r="GJ394" s="49"/>
      <c r="GK394" s="49"/>
      <c r="GL394" s="49"/>
      <c r="GM394" s="49"/>
      <c r="GN394" s="49"/>
      <c r="GO394" s="49"/>
      <c r="GP394" s="49"/>
      <c r="GQ394" s="49"/>
      <c r="GR394" s="49"/>
      <c r="GS394" s="49"/>
      <c r="GT394" s="49"/>
      <c r="GU394" s="49"/>
      <c r="GV394" s="49"/>
      <c r="GW394" s="49"/>
      <c r="GX394" s="49"/>
      <c r="GY394" s="49"/>
      <c r="GZ394" s="49"/>
      <c r="HA394" s="49"/>
      <c r="HB394" s="49"/>
      <c r="HC394" s="49"/>
      <c r="HD394" s="49"/>
      <c r="HE394" s="49"/>
      <c r="HF394" s="49"/>
      <c r="HG394" s="49"/>
      <c r="HH394" s="49"/>
      <c r="HI394" s="49"/>
      <c r="HJ394" s="49"/>
      <c r="HK394" s="49"/>
      <c r="HL394" s="49"/>
      <c r="HM394" s="49"/>
      <c r="HN394" s="49"/>
      <c r="HO394" s="49"/>
      <c r="HP394" s="49"/>
      <c r="HQ394" s="49"/>
      <c r="HR394" s="49"/>
      <c r="HS394" s="49"/>
      <c r="HT394" s="49"/>
      <c r="HU394" s="49"/>
      <c r="HV394" s="49"/>
      <c r="HW394" s="49"/>
      <c r="HX394" s="49"/>
      <c r="HY394" s="49"/>
      <c r="HZ394" s="49"/>
      <c r="IA394" s="49"/>
      <c r="IB394" s="49"/>
      <c r="IC394" s="49"/>
      <c r="ID394" s="49"/>
      <c r="IE394" s="49"/>
      <c r="IF394" s="49"/>
      <c r="IG394" s="49"/>
      <c r="IH394" s="49"/>
    </row>
    <row r="395" spans="1:242" ht="12" customHeight="1">
      <c r="A395" s="7" t="s">
        <v>244</v>
      </c>
      <c r="B395" s="4" t="s">
        <v>30</v>
      </c>
      <c r="C395" s="5" t="s">
        <v>31</v>
      </c>
      <c r="D395" s="6">
        <v>40028</v>
      </c>
      <c r="E395" s="13">
        <v>0.3541666666666667</v>
      </c>
      <c r="H395" s="8">
        <v>3.81</v>
      </c>
      <c r="I395" s="8">
        <v>11.1</v>
      </c>
      <c r="J395" s="18">
        <v>5.9</v>
      </c>
      <c r="K395" s="9">
        <f t="shared" si="8"/>
        <v>5900</v>
      </c>
      <c r="L395" s="11">
        <v>344</v>
      </c>
      <c r="M395" s="8">
        <v>7.8</v>
      </c>
      <c r="N395" s="49"/>
      <c r="O395" s="8">
        <v>3.9</v>
      </c>
      <c r="P395" s="11">
        <v>0</v>
      </c>
      <c r="Q395" s="10">
        <v>79</v>
      </c>
      <c r="R395" s="11">
        <v>239</v>
      </c>
      <c r="S395" s="15" t="s">
        <v>35</v>
      </c>
      <c r="T395" s="12" t="s">
        <v>190</v>
      </c>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49"/>
      <c r="CN395" s="49"/>
      <c r="CO395" s="49"/>
      <c r="CP395" s="49"/>
      <c r="CQ395" s="49"/>
      <c r="CR395" s="49"/>
      <c r="CS395" s="49"/>
      <c r="CT395" s="49"/>
      <c r="CU395" s="49"/>
      <c r="CV395" s="49"/>
      <c r="CW395" s="49"/>
      <c r="CX395" s="49"/>
      <c r="CY395" s="49"/>
      <c r="CZ395" s="49"/>
      <c r="DA395" s="49"/>
      <c r="DB395" s="49"/>
      <c r="DC395" s="49"/>
      <c r="DD395" s="49"/>
      <c r="DE395" s="49"/>
      <c r="DF395" s="49"/>
      <c r="DG395" s="49"/>
      <c r="DH395" s="49"/>
      <c r="DI395" s="49"/>
      <c r="DJ395" s="49"/>
      <c r="DK395" s="49"/>
      <c r="DL395" s="49"/>
      <c r="DM395" s="49"/>
      <c r="DN395" s="49"/>
      <c r="DO395" s="49"/>
      <c r="DP395" s="49"/>
      <c r="DQ395" s="49"/>
      <c r="DR395" s="49"/>
      <c r="DS395" s="49"/>
      <c r="DT395" s="49"/>
      <c r="DU395" s="49"/>
      <c r="DV395" s="49"/>
      <c r="DW395" s="49"/>
      <c r="DX395" s="49"/>
      <c r="DY395" s="49"/>
      <c r="DZ395" s="49"/>
      <c r="EA395" s="49"/>
      <c r="EB395" s="49"/>
      <c r="EC395" s="49"/>
      <c r="ED395" s="49"/>
      <c r="EE395" s="49"/>
      <c r="EF395" s="49"/>
      <c r="EG395" s="49"/>
      <c r="EH395" s="49"/>
      <c r="EI395" s="49"/>
      <c r="EJ395" s="49"/>
      <c r="EK395" s="49"/>
      <c r="EL395" s="49"/>
      <c r="EM395" s="49"/>
      <c r="EN395" s="49"/>
      <c r="EO395" s="49"/>
      <c r="EP395" s="49"/>
      <c r="EQ395" s="49"/>
      <c r="ER395" s="49"/>
      <c r="ES395" s="49"/>
      <c r="ET395" s="49"/>
      <c r="EU395" s="49"/>
      <c r="EV395" s="49"/>
      <c r="EW395" s="49"/>
      <c r="EX395" s="49"/>
      <c r="EY395" s="49"/>
      <c r="EZ395" s="49"/>
      <c r="FA395" s="49"/>
      <c r="FB395" s="49"/>
      <c r="FC395" s="49"/>
      <c r="FD395" s="49"/>
      <c r="FE395" s="49"/>
      <c r="FF395" s="49"/>
      <c r="FG395" s="49"/>
      <c r="FH395" s="49"/>
      <c r="FI395" s="49"/>
      <c r="FJ395" s="49"/>
      <c r="FK395" s="49"/>
      <c r="FL395" s="49"/>
      <c r="FM395" s="49"/>
      <c r="FN395" s="49"/>
      <c r="FO395" s="49"/>
      <c r="FP395" s="49"/>
      <c r="FQ395" s="49"/>
      <c r="FR395" s="49"/>
      <c r="FS395" s="49"/>
      <c r="FT395" s="49"/>
      <c r="FU395" s="49"/>
      <c r="FV395" s="49"/>
      <c r="FW395" s="49"/>
      <c r="FX395" s="49"/>
      <c r="FY395" s="49"/>
      <c r="FZ395" s="49"/>
      <c r="GA395" s="49"/>
      <c r="GB395" s="49"/>
      <c r="GC395" s="49"/>
      <c r="GD395" s="49"/>
      <c r="GE395" s="49"/>
      <c r="GF395" s="49"/>
      <c r="GG395" s="49"/>
      <c r="GH395" s="49"/>
      <c r="GI395" s="49"/>
      <c r="GJ395" s="49"/>
      <c r="GK395" s="49"/>
      <c r="GL395" s="49"/>
      <c r="GM395" s="49"/>
      <c r="GN395" s="49"/>
      <c r="GO395" s="49"/>
      <c r="GP395" s="49"/>
      <c r="GQ395" s="49"/>
      <c r="GR395" s="49"/>
      <c r="GS395" s="49"/>
      <c r="GT395" s="49"/>
      <c r="GU395" s="49"/>
      <c r="GV395" s="49"/>
      <c r="GW395" s="49"/>
      <c r="GX395" s="49"/>
      <c r="GY395" s="49"/>
      <c r="GZ395" s="49"/>
      <c r="HA395" s="49"/>
      <c r="HB395" s="49"/>
      <c r="HC395" s="49"/>
      <c r="HD395" s="49"/>
      <c r="HE395" s="49"/>
      <c r="HF395" s="49"/>
      <c r="HG395" s="49"/>
      <c r="HH395" s="49"/>
      <c r="HI395" s="49"/>
      <c r="HJ395" s="49"/>
      <c r="HK395" s="49"/>
      <c r="HL395" s="49"/>
      <c r="HM395" s="49"/>
      <c r="HN395" s="49"/>
      <c r="HO395" s="49"/>
      <c r="HP395" s="49"/>
      <c r="HQ395" s="49"/>
      <c r="HR395" s="49"/>
      <c r="HS395" s="49"/>
      <c r="HT395" s="49"/>
      <c r="HU395" s="49"/>
      <c r="HV395" s="49"/>
      <c r="HW395" s="49"/>
      <c r="HX395" s="49"/>
      <c r="HY395" s="49"/>
      <c r="HZ395" s="49"/>
      <c r="IA395" s="49"/>
      <c r="IB395" s="49"/>
      <c r="IC395" s="49"/>
      <c r="ID395" s="49"/>
      <c r="IE395" s="49"/>
      <c r="IF395" s="49"/>
      <c r="IG395" s="49"/>
      <c r="IH395" s="49"/>
    </row>
    <row r="396" spans="1:242" ht="12" customHeight="1">
      <c r="A396" s="7" t="s">
        <v>244</v>
      </c>
      <c r="B396" s="4" t="s">
        <v>30</v>
      </c>
      <c r="C396" s="5" t="s">
        <v>31</v>
      </c>
      <c r="D396" s="6">
        <v>40031</v>
      </c>
      <c r="E396" s="13">
        <v>0.4791666666666667</v>
      </c>
      <c r="H396" s="8">
        <v>3.67</v>
      </c>
      <c r="I396" s="8">
        <v>14.5</v>
      </c>
      <c r="J396" s="18">
        <v>6.254</v>
      </c>
      <c r="K396" s="9">
        <f t="shared" si="8"/>
        <v>6254</v>
      </c>
      <c r="L396" s="11">
        <v>445.6</v>
      </c>
      <c r="M396" s="8">
        <v>6.02</v>
      </c>
      <c r="N396" s="49"/>
      <c r="O396" s="8">
        <v>5.088</v>
      </c>
      <c r="P396" s="11">
        <v>0</v>
      </c>
      <c r="Q396" s="10">
        <v>70</v>
      </c>
      <c r="R396" s="11">
        <v>240</v>
      </c>
      <c r="S396" s="15" t="s">
        <v>35</v>
      </c>
      <c r="T396" s="12" t="s">
        <v>268</v>
      </c>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49"/>
      <c r="CN396" s="49"/>
      <c r="CO396" s="49"/>
      <c r="CP396" s="49"/>
      <c r="CQ396" s="49"/>
      <c r="CR396" s="49"/>
      <c r="CS396" s="49"/>
      <c r="CT396" s="49"/>
      <c r="CU396" s="49"/>
      <c r="CV396" s="49"/>
      <c r="CW396" s="49"/>
      <c r="CX396" s="49"/>
      <c r="CY396" s="49"/>
      <c r="CZ396" s="49"/>
      <c r="DA396" s="49"/>
      <c r="DB396" s="49"/>
      <c r="DC396" s="49"/>
      <c r="DD396" s="49"/>
      <c r="DE396" s="49"/>
      <c r="DF396" s="49"/>
      <c r="DG396" s="49"/>
      <c r="DH396" s="49"/>
      <c r="DI396" s="49"/>
      <c r="DJ396" s="49"/>
      <c r="DK396" s="49"/>
      <c r="DL396" s="49"/>
      <c r="DM396" s="49"/>
      <c r="DN396" s="49"/>
      <c r="DO396" s="49"/>
      <c r="DP396" s="49"/>
      <c r="DQ396" s="49"/>
      <c r="DR396" s="49"/>
      <c r="DS396" s="49"/>
      <c r="DT396" s="49"/>
      <c r="DU396" s="49"/>
      <c r="DV396" s="49"/>
      <c r="DW396" s="49"/>
      <c r="DX396" s="49"/>
      <c r="DY396" s="49"/>
      <c r="DZ396" s="49"/>
      <c r="EA396" s="49"/>
      <c r="EB396" s="49"/>
      <c r="EC396" s="49"/>
      <c r="ED396" s="49"/>
      <c r="EE396" s="49"/>
      <c r="EF396" s="49"/>
      <c r="EG396" s="49"/>
      <c r="EH396" s="49"/>
      <c r="EI396" s="49"/>
      <c r="EJ396" s="49"/>
      <c r="EK396" s="49"/>
      <c r="EL396" s="49"/>
      <c r="EM396" s="49"/>
      <c r="EN396" s="49"/>
      <c r="EO396" s="49"/>
      <c r="EP396" s="49"/>
      <c r="EQ396" s="49"/>
      <c r="ER396" s="49"/>
      <c r="ES396" s="49"/>
      <c r="ET396" s="49"/>
      <c r="EU396" s="49"/>
      <c r="EV396" s="49"/>
      <c r="EW396" s="49"/>
      <c r="EX396" s="49"/>
      <c r="EY396" s="49"/>
      <c r="EZ396" s="49"/>
      <c r="FA396" s="49"/>
      <c r="FB396" s="49"/>
      <c r="FC396" s="49"/>
      <c r="FD396" s="49"/>
      <c r="FE396" s="49"/>
      <c r="FF396" s="49"/>
      <c r="FG396" s="49"/>
      <c r="FH396" s="49"/>
      <c r="FI396" s="49"/>
      <c r="FJ396" s="49"/>
      <c r="FK396" s="49"/>
      <c r="FL396" s="49"/>
      <c r="FM396" s="49"/>
      <c r="FN396" s="49"/>
      <c r="FO396" s="49"/>
      <c r="FP396" s="49"/>
      <c r="FQ396" s="49"/>
      <c r="FR396" s="49"/>
      <c r="FS396" s="49"/>
      <c r="FT396" s="49"/>
      <c r="FU396" s="49"/>
      <c r="FV396" s="49"/>
      <c r="FW396" s="49"/>
      <c r="FX396" s="49"/>
      <c r="FY396" s="49"/>
      <c r="FZ396" s="49"/>
      <c r="GA396" s="49"/>
      <c r="GB396" s="49"/>
      <c r="GC396" s="49"/>
      <c r="GD396" s="49"/>
      <c r="GE396" s="49"/>
      <c r="GF396" s="49"/>
      <c r="GG396" s="49"/>
      <c r="GH396" s="49"/>
      <c r="GI396" s="49"/>
      <c r="GJ396" s="49"/>
      <c r="GK396" s="49"/>
      <c r="GL396" s="49"/>
      <c r="GM396" s="49"/>
      <c r="GN396" s="49"/>
      <c r="GO396" s="49"/>
      <c r="GP396" s="49"/>
      <c r="GQ396" s="49"/>
      <c r="GR396" s="49"/>
      <c r="GS396" s="49"/>
      <c r="GT396" s="49"/>
      <c r="GU396" s="49"/>
      <c r="GV396" s="49"/>
      <c r="GW396" s="49"/>
      <c r="GX396" s="49"/>
      <c r="GY396" s="49"/>
      <c r="GZ396" s="49"/>
      <c r="HA396" s="49"/>
      <c r="HB396" s="49"/>
      <c r="HC396" s="49"/>
      <c r="HD396" s="49"/>
      <c r="HE396" s="49"/>
      <c r="HF396" s="49"/>
      <c r="HG396" s="49"/>
      <c r="HH396" s="49"/>
      <c r="HI396" s="49"/>
      <c r="HJ396" s="49"/>
      <c r="HK396" s="49"/>
      <c r="HL396" s="49"/>
      <c r="HM396" s="49"/>
      <c r="HN396" s="49"/>
      <c r="HO396" s="49"/>
      <c r="HP396" s="49"/>
      <c r="HQ396" s="49"/>
      <c r="HR396" s="49"/>
      <c r="HS396" s="49"/>
      <c r="HT396" s="49"/>
      <c r="HU396" s="49"/>
      <c r="HV396" s="49"/>
      <c r="HW396" s="49"/>
      <c r="HX396" s="49"/>
      <c r="HY396" s="49"/>
      <c r="HZ396" s="49"/>
      <c r="IA396" s="49"/>
      <c r="IB396" s="49"/>
      <c r="IC396" s="49"/>
      <c r="ID396" s="49"/>
      <c r="IE396" s="49"/>
      <c r="IF396" s="49"/>
      <c r="IG396" s="49"/>
      <c r="IH396" s="49"/>
    </row>
    <row r="397" spans="1:242" ht="12" customHeight="1">
      <c r="A397" s="7" t="s">
        <v>244</v>
      </c>
      <c r="B397" s="4" t="s">
        <v>30</v>
      </c>
      <c r="C397" s="5" t="s">
        <v>31</v>
      </c>
      <c r="D397" s="6">
        <v>40035</v>
      </c>
      <c r="E397" s="13">
        <v>0.3194444444444445</v>
      </c>
      <c r="H397" s="8">
        <v>3.59</v>
      </c>
      <c r="I397" s="8">
        <v>11.1</v>
      </c>
      <c r="J397" s="18">
        <v>6.1</v>
      </c>
      <c r="K397" s="9">
        <f t="shared" si="8"/>
        <v>6100</v>
      </c>
      <c r="L397" s="11">
        <v>397</v>
      </c>
      <c r="M397" s="8">
        <v>6.5</v>
      </c>
      <c r="N397" s="49"/>
      <c r="O397" s="8">
        <v>5.5</v>
      </c>
      <c r="P397" s="11">
        <v>0</v>
      </c>
      <c r="Q397" s="10">
        <v>81</v>
      </c>
      <c r="R397" s="11">
        <v>220</v>
      </c>
      <c r="S397" s="15" t="s">
        <v>35</v>
      </c>
      <c r="T397" s="12" t="s">
        <v>87</v>
      </c>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49"/>
      <c r="CN397" s="49"/>
      <c r="CO397" s="49"/>
      <c r="CP397" s="49"/>
      <c r="CQ397" s="49"/>
      <c r="CR397" s="49"/>
      <c r="CS397" s="49"/>
      <c r="CT397" s="49"/>
      <c r="CU397" s="49"/>
      <c r="CV397" s="49"/>
      <c r="CW397" s="49"/>
      <c r="CX397" s="49"/>
      <c r="CY397" s="49"/>
      <c r="CZ397" s="49"/>
      <c r="DA397" s="49"/>
      <c r="DB397" s="49"/>
      <c r="DC397" s="49"/>
      <c r="DD397" s="49"/>
      <c r="DE397" s="49"/>
      <c r="DF397" s="49"/>
      <c r="DG397" s="49"/>
      <c r="DH397" s="49"/>
      <c r="DI397" s="49"/>
      <c r="DJ397" s="49"/>
      <c r="DK397" s="49"/>
      <c r="DL397" s="49"/>
      <c r="DM397" s="49"/>
      <c r="DN397" s="49"/>
      <c r="DO397" s="49"/>
      <c r="DP397" s="49"/>
      <c r="DQ397" s="49"/>
      <c r="DR397" s="49"/>
      <c r="DS397" s="49"/>
      <c r="DT397" s="49"/>
      <c r="DU397" s="49"/>
      <c r="DV397" s="49"/>
      <c r="DW397" s="49"/>
      <c r="DX397" s="49"/>
      <c r="DY397" s="49"/>
      <c r="DZ397" s="49"/>
      <c r="EA397" s="49"/>
      <c r="EB397" s="49"/>
      <c r="EC397" s="49"/>
      <c r="ED397" s="49"/>
      <c r="EE397" s="49"/>
      <c r="EF397" s="49"/>
      <c r="EG397" s="49"/>
      <c r="EH397" s="49"/>
      <c r="EI397" s="49"/>
      <c r="EJ397" s="49"/>
      <c r="EK397" s="49"/>
      <c r="EL397" s="49"/>
      <c r="EM397" s="49"/>
      <c r="EN397" s="49"/>
      <c r="EO397" s="49"/>
      <c r="EP397" s="49"/>
      <c r="EQ397" s="49"/>
      <c r="ER397" s="49"/>
      <c r="ES397" s="49"/>
      <c r="ET397" s="49"/>
      <c r="EU397" s="49"/>
      <c r="EV397" s="49"/>
      <c r="EW397" s="49"/>
      <c r="EX397" s="49"/>
      <c r="EY397" s="49"/>
      <c r="EZ397" s="49"/>
      <c r="FA397" s="49"/>
      <c r="FB397" s="49"/>
      <c r="FC397" s="49"/>
      <c r="FD397" s="49"/>
      <c r="FE397" s="49"/>
      <c r="FF397" s="49"/>
      <c r="FG397" s="49"/>
      <c r="FH397" s="49"/>
      <c r="FI397" s="49"/>
      <c r="FJ397" s="49"/>
      <c r="FK397" s="49"/>
      <c r="FL397" s="49"/>
      <c r="FM397" s="49"/>
      <c r="FN397" s="49"/>
      <c r="FO397" s="49"/>
      <c r="FP397" s="49"/>
      <c r="FQ397" s="49"/>
      <c r="FR397" s="49"/>
      <c r="FS397" s="49"/>
      <c r="FT397" s="49"/>
      <c r="FU397" s="49"/>
      <c r="FV397" s="49"/>
      <c r="FW397" s="49"/>
      <c r="FX397" s="49"/>
      <c r="FY397" s="49"/>
      <c r="FZ397" s="49"/>
      <c r="GA397" s="49"/>
      <c r="GB397" s="49"/>
      <c r="GC397" s="49"/>
      <c r="GD397" s="49"/>
      <c r="GE397" s="49"/>
      <c r="GF397" s="49"/>
      <c r="GG397" s="49"/>
      <c r="GH397" s="49"/>
      <c r="GI397" s="49"/>
      <c r="GJ397" s="49"/>
      <c r="GK397" s="49"/>
      <c r="GL397" s="49"/>
      <c r="GM397" s="49"/>
      <c r="GN397" s="49"/>
      <c r="GO397" s="49"/>
      <c r="GP397" s="49"/>
      <c r="GQ397" s="49"/>
      <c r="GR397" s="49"/>
      <c r="GS397" s="49"/>
      <c r="GT397" s="49"/>
      <c r="GU397" s="49"/>
      <c r="GV397" s="49"/>
      <c r="GW397" s="49"/>
      <c r="GX397" s="49"/>
      <c r="GY397" s="49"/>
      <c r="GZ397" s="49"/>
      <c r="HA397" s="49"/>
      <c r="HB397" s="49"/>
      <c r="HC397" s="49"/>
      <c r="HD397" s="49"/>
      <c r="HE397" s="49"/>
      <c r="HF397" s="49"/>
      <c r="HG397" s="49"/>
      <c r="HH397" s="49"/>
      <c r="HI397" s="49"/>
      <c r="HJ397" s="49"/>
      <c r="HK397" s="49"/>
      <c r="HL397" s="49"/>
      <c r="HM397" s="49"/>
      <c r="HN397" s="49"/>
      <c r="HO397" s="49"/>
      <c r="HP397" s="49"/>
      <c r="HQ397" s="49"/>
      <c r="HR397" s="49"/>
      <c r="HS397" s="49"/>
      <c r="HT397" s="49"/>
      <c r="HU397" s="49"/>
      <c r="HV397" s="49"/>
      <c r="HW397" s="49"/>
      <c r="HX397" s="49"/>
      <c r="HY397" s="49"/>
      <c r="HZ397" s="49"/>
      <c r="IA397" s="49"/>
      <c r="IB397" s="49"/>
      <c r="IC397" s="49"/>
      <c r="ID397" s="49"/>
      <c r="IE397" s="49"/>
      <c r="IF397" s="49"/>
      <c r="IG397" s="49"/>
      <c r="IH397" s="49"/>
    </row>
    <row r="398" spans="1:20" s="31" customFormat="1" ht="11.25">
      <c r="A398" s="7" t="s">
        <v>244</v>
      </c>
      <c r="B398" s="4" t="s">
        <v>30</v>
      </c>
      <c r="C398" s="5" t="s">
        <v>31</v>
      </c>
      <c r="D398" s="6">
        <v>40038</v>
      </c>
      <c r="E398" s="13">
        <v>0.5347222222222222</v>
      </c>
      <c r="F398" s="3"/>
      <c r="G398" s="3"/>
      <c r="H398" s="8">
        <v>5.5</v>
      </c>
      <c r="I398" s="8">
        <v>19.7</v>
      </c>
      <c r="J398" s="18">
        <v>6.867</v>
      </c>
      <c r="K398" s="9">
        <f t="shared" si="8"/>
        <v>6867</v>
      </c>
      <c r="L398" s="11">
        <v>239.6</v>
      </c>
      <c r="M398" s="8">
        <v>6.25</v>
      </c>
      <c r="N398" s="49"/>
      <c r="O398" s="8">
        <v>4.96</v>
      </c>
      <c r="P398" s="11">
        <v>5</v>
      </c>
      <c r="Q398" s="10">
        <v>15</v>
      </c>
      <c r="R398" s="11">
        <v>204</v>
      </c>
      <c r="S398" s="15" t="s">
        <v>35</v>
      </c>
      <c r="T398" s="12" t="s">
        <v>269</v>
      </c>
    </row>
    <row r="399" spans="1:20" s="31" customFormat="1" ht="11.25">
      <c r="A399" s="7" t="s">
        <v>244</v>
      </c>
      <c r="B399" s="4" t="s">
        <v>30</v>
      </c>
      <c r="C399" s="5" t="s">
        <v>31</v>
      </c>
      <c r="D399" s="6">
        <v>40042</v>
      </c>
      <c r="E399" s="13">
        <v>0.5034722222222222</v>
      </c>
      <c r="F399" s="3"/>
      <c r="G399" s="3"/>
      <c r="H399" s="8">
        <v>3.66</v>
      </c>
      <c r="I399" s="8">
        <v>16.8</v>
      </c>
      <c r="J399" s="18">
        <v>5.581</v>
      </c>
      <c r="K399" s="9">
        <f t="shared" si="8"/>
        <v>5581</v>
      </c>
      <c r="L399" s="11">
        <v>220.2</v>
      </c>
      <c r="M399" s="8">
        <v>7.85</v>
      </c>
      <c r="N399" s="49"/>
      <c r="O399" s="8">
        <v>3.646</v>
      </c>
      <c r="P399" s="11">
        <v>0</v>
      </c>
      <c r="Q399" s="10">
        <v>40</v>
      </c>
      <c r="R399" s="11">
        <v>210</v>
      </c>
      <c r="S399" s="15" t="s">
        <v>35</v>
      </c>
      <c r="T399" s="12" t="s">
        <v>270</v>
      </c>
    </row>
    <row r="400" spans="1:20" s="31" customFormat="1" ht="11.25">
      <c r="A400" s="7" t="s">
        <v>244</v>
      </c>
      <c r="B400" s="4" t="s">
        <v>30</v>
      </c>
      <c r="C400" s="5" t="s">
        <v>31</v>
      </c>
      <c r="D400" s="6">
        <v>40046</v>
      </c>
      <c r="E400" s="13">
        <v>0.5104166666666666</v>
      </c>
      <c r="F400" s="3"/>
      <c r="G400" s="3"/>
      <c r="H400" s="8">
        <v>4.39</v>
      </c>
      <c r="I400" s="8">
        <v>14.4</v>
      </c>
      <c r="J400" s="18">
        <v>5.07</v>
      </c>
      <c r="K400" s="9">
        <f t="shared" si="8"/>
        <v>5070</v>
      </c>
      <c r="L400" s="11">
        <v>176.9</v>
      </c>
      <c r="M400" s="8">
        <v>9.03</v>
      </c>
      <c r="N400" s="49"/>
      <c r="O400" s="8">
        <v>3.334</v>
      </c>
      <c r="P400" s="11">
        <v>5</v>
      </c>
      <c r="Q400" s="10">
        <v>19</v>
      </c>
      <c r="R400" s="11">
        <v>122</v>
      </c>
      <c r="S400" s="15" t="s">
        <v>35</v>
      </c>
      <c r="T400" s="12" t="s">
        <v>271</v>
      </c>
    </row>
    <row r="401" spans="1:242" ht="12" customHeight="1">
      <c r="A401" s="7" t="s">
        <v>244</v>
      </c>
      <c r="B401" s="4" t="s">
        <v>30</v>
      </c>
      <c r="C401" s="5" t="s">
        <v>31</v>
      </c>
      <c r="D401" s="6">
        <v>40049</v>
      </c>
      <c r="E401" s="13">
        <v>0.46875</v>
      </c>
      <c r="H401" s="8">
        <v>4.12</v>
      </c>
      <c r="I401" s="8">
        <v>13.2</v>
      </c>
      <c r="J401" s="18">
        <v>5.21</v>
      </c>
      <c r="K401" s="9">
        <f t="shared" si="8"/>
        <v>5210</v>
      </c>
      <c r="L401" s="11">
        <v>185</v>
      </c>
      <c r="M401" s="8">
        <v>8.73</v>
      </c>
      <c r="N401" s="49"/>
      <c r="O401" s="8">
        <v>3.42</v>
      </c>
      <c r="P401" s="11">
        <v>0</v>
      </c>
      <c r="Q401" s="10">
        <v>21</v>
      </c>
      <c r="R401" s="11">
        <v>145</v>
      </c>
      <c r="S401" s="15" t="s">
        <v>35</v>
      </c>
      <c r="T401" s="12" t="s">
        <v>272</v>
      </c>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49"/>
      <c r="CN401" s="49"/>
      <c r="CO401" s="49"/>
      <c r="CP401" s="49"/>
      <c r="CQ401" s="49"/>
      <c r="CR401" s="49"/>
      <c r="CS401" s="49"/>
      <c r="CT401" s="49"/>
      <c r="CU401" s="49"/>
      <c r="CV401" s="49"/>
      <c r="CW401" s="49"/>
      <c r="CX401" s="49"/>
      <c r="CY401" s="49"/>
      <c r="CZ401" s="49"/>
      <c r="DA401" s="49"/>
      <c r="DB401" s="49"/>
      <c r="DC401" s="49"/>
      <c r="DD401" s="49"/>
      <c r="DE401" s="49"/>
      <c r="DF401" s="49"/>
      <c r="DG401" s="49"/>
      <c r="DH401" s="49"/>
      <c r="DI401" s="49"/>
      <c r="DJ401" s="49"/>
      <c r="DK401" s="49"/>
      <c r="DL401" s="49"/>
      <c r="DM401" s="49"/>
      <c r="DN401" s="49"/>
      <c r="DO401" s="49"/>
      <c r="DP401" s="49"/>
      <c r="DQ401" s="49"/>
      <c r="DR401" s="49"/>
      <c r="DS401" s="49"/>
      <c r="DT401" s="49"/>
      <c r="DU401" s="49"/>
      <c r="DV401" s="49"/>
      <c r="DW401" s="49"/>
      <c r="DX401" s="49"/>
      <c r="DY401" s="49"/>
      <c r="DZ401" s="49"/>
      <c r="EA401" s="49"/>
      <c r="EB401" s="49"/>
      <c r="EC401" s="49"/>
      <c r="ED401" s="49"/>
      <c r="EE401" s="49"/>
      <c r="EF401" s="49"/>
      <c r="EG401" s="49"/>
      <c r="EH401" s="49"/>
      <c r="EI401" s="49"/>
      <c r="EJ401" s="49"/>
      <c r="EK401" s="49"/>
      <c r="EL401" s="49"/>
      <c r="EM401" s="49"/>
      <c r="EN401" s="49"/>
      <c r="EO401" s="49"/>
      <c r="EP401" s="49"/>
      <c r="EQ401" s="49"/>
      <c r="ER401" s="49"/>
      <c r="ES401" s="49"/>
      <c r="ET401" s="49"/>
      <c r="EU401" s="49"/>
      <c r="EV401" s="49"/>
      <c r="EW401" s="49"/>
      <c r="EX401" s="49"/>
      <c r="EY401" s="49"/>
      <c r="EZ401" s="49"/>
      <c r="FA401" s="49"/>
      <c r="FB401" s="49"/>
      <c r="FC401" s="49"/>
      <c r="FD401" s="49"/>
      <c r="FE401" s="49"/>
      <c r="FF401" s="49"/>
      <c r="FG401" s="49"/>
      <c r="FH401" s="49"/>
      <c r="FI401" s="49"/>
      <c r="FJ401" s="49"/>
      <c r="FK401" s="49"/>
      <c r="FL401" s="49"/>
      <c r="FM401" s="49"/>
      <c r="FN401" s="49"/>
      <c r="FO401" s="49"/>
      <c r="FP401" s="49"/>
      <c r="FQ401" s="49"/>
      <c r="FR401" s="49"/>
      <c r="FS401" s="49"/>
      <c r="FT401" s="49"/>
      <c r="FU401" s="49"/>
      <c r="FV401" s="49"/>
      <c r="FW401" s="49"/>
      <c r="FX401" s="49"/>
      <c r="FY401" s="49"/>
      <c r="FZ401" s="49"/>
      <c r="GA401" s="49"/>
      <c r="GB401" s="49"/>
      <c r="GC401" s="49"/>
      <c r="GD401" s="49"/>
      <c r="GE401" s="49"/>
      <c r="GF401" s="49"/>
      <c r="GG401" s="49"/>
      <c r="GH401" s="49"/>
      <c r="GI401" s="49"/>
      <c r="GJ401" s="49"/>
      <c r="GK401" s="49"/>
      <c r="GL401" s="49"/>
      <c r="GM401" s="49"/>
      <c r="GN401" s="49"/>
      <c r="GO401" s="49"/>
      <c r="GP401" s="49"/>
      <c r="GQ401" s="49"/>
      <c r="GR401" s="49"/>
      <c r="GS401" s="49"/>
      <c r="GT401" s="49"/>
      <c r="GU401" s="49"/>
      <c r="GV401" s="49"/>
      <c r="GW401" s="49"/>
      <c r="GX401" s="49"/>
      <c r="GY401" s="49"/>
      <c r="GZ401" s="49"/>
      <c r="HA401" s="49"/>
      <c r="HB401" s="49"/>
      <c r="HC401" s="49"/>
      <c r="HD401" s="49"/>
      <c r="HE401" s="49"/>
      <c r="HF401" s="49"/>
      <c r="HG401" s="49"/>
      <c r="HH401" s="49"/>
      <c r="HI401" s="49"/>
      <c r="HJ401" s="49"/>
      <c r="HK401" s="49"/>
      <c r="HL401" s="49"/>
      <c r="HM401" s="49"/>
      <c r="HN401" s="49"/>
      <c r="HO401" s="49"/>
      <c r="HP401" s="49"/>
      <c r="HQ401" s="49"/>
      <c r="HR401" s="49"/>
      <c r="HS401" s="49"/>
      <c r="HT401" s="49"/>
      <c r="HU401" s="49"/>
      <c r="HV401" s="49"/>
      <c r="HW401" s="49"/>
      <c r="HX401" s="49"/>
      <c r="HY401" s="49"/>
      <c r="HZ401" s="49"/>
      <c r="IA401" s="49"/>
      <c r="IB401" s="49"/>
      <c r="IC401" s="49"/>
      <c r="ID401" s="49"/>
      <c r="IE401" s="49"/>
      <c r="IF401" s="49"/>
      <c r="IG401" s="49"/>
      <c r="IH401" s="49"/>
    </row>
    <row r="402" spans="1:242" ht="12" customHeight="1">
      <c r="A402" s="7" t="s">
        <v>244</v>
      </c>
      <c r="B402" s="4" t="s">
        <v>30</v>
      </c>
      <c r="C402" s="5" t="s">
        <v>31</v>
      </c>
      <c r="D402" s="6">
        <v>40050</v>
      </c>
      <c r="E402" s="13">
        <v>0.5868055555555556</v>
      </c>
      <c r="H402" s="8">
        <v>4.44</v>
      </c>
      <c r="I402" s="8">
        <v>14.4</v>
      </c>
      <c r="J402" s="18">
        <v>5.06</v>
      </c>
      <c r="K402" s="9">
        <f t="shared" si="8"/>
        <v>5060</v>
      </c>
      <c r="L402" s="11">
        <v>194.7</v>
      </c>
      <c r="M402" s="8">
        <v>8.79</v>
      </c>
      <c r="N402" s="49"/>
      <c r="O402" s="8">
        <v>3.321</v>
      </c>
      <c r="P402" s="11">
        <v>6</v>
      </c>
      <c r="Q402" s="10">
        <v>0</v>
      </c>
      <c r="R402" s="11">
        <v>162</v>
      </c>
      <c r="S402" s="15" t="s">
        <v>35</v>
      </c>
      <c r="T402" s="12" t="s">
        <v>273</v>
      </c>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49"/>
      <c r="BB402" s="49"/>
      <c r="BC402" s="49"/>
      <c r="BD402" s="49"/>
      <c r="BE402" s="49"/>
      <c r="BF402" s="49"/>
      <c r="BG402" s="49"/>
      <c r="BH402" s="49"/>
      <c r="BI402" s="49"/>
      <c r="BJ402" s="49"/>
      <c r="BK402" s="49"/>
      <c r="BL402" s="49"/>
      <c r="BM402" s="49"/>
      <c r="BN402" s="49"/>
      <c r="BO402" s="49"/>
      <c r="BP402" s="49"/>
      <c r="BQ402" s="49"/>
      <c r="BR402" s="49"/>
      <c r="BS402" s="49"/>
      <c r="BT402" s="49"/>
      <c r="BU402" s="49"/>
      <c r="BV402" s="49"/>
      <c r="BW402" s="49"/>
      <c r="BX402" s="49"/>
      <c r="BY402" s="49"/>
      <c r="BZ402" s="49"/>
      <c r="CA402" s="49"/>
      <c r="CB402" s="49"/>
      <c r="CC402" s="49"/>
      <c r="CD402" s="49"/>
      <c r="CE402" s="49"/>
      <c r="CF402" s="49"/>
      <c r="CG402" s="49"/>
      <c r="CH402" s="49"/>
      <c r="CI402" s="49"/>
      <c r="CJ402" s="49"/>
      <c r="CK402" s="49"/>
      <c r="CL402" s="49"/>
      <c r="CM402" s="49"/>
      <c r="CN402" s="49"/>
      <c r="CO402" s="49"/>
      <c r="CP402" s="49"/>
      <c r="CQ402" s="49"/>
      <c r="CR402" s="49"/>
      <c r="CS402" s="49"/>
      <c r="CT402" s="49"/>
      <c r="CU402" s="49"/>
      <c r="CV402" s="49"/>
      <c r="CW402" s="49"/>
      <c r="CX402" s="49"/>
      <c r="CY402" s="49"/>
      <c r="CZ402" s="49"/>
      <c r="DA402" s="49"/>
      <c r="DB402" s="49"/>
      <c r="DC402" s="49"/>
      <c r="DD402" s="49"/>
      <c r="DE402" s="49"/>
      <c r="DF402" s="49"/>
      <c r="DG402" s="49"/>
      <c r="DH402" s="49"/>
      <c r="DI402" s="49"/>
      <c r="DJ402" s="49"/>
      <c r="DK402" s="49"/>
      <c r="DL402" s="49"/>
      <c r="DM402" s="49"/>
      <c r="DN402" s="49"/>
      <c r="DO402" s="49"/>
      <c r="DP402" s="49"/>
      <c r="DQ402" s="49"/>
      <c r="DR402" s="49"/>
      <c r="DS402" s="49"/>
      <c r="DT402" s="49"/>
      <c r="DU402" s="49"/>
      <c r="DV402" s="49"/>
      <c r="DW402" s="49"/>
      <c r="DX402" s="49"/>
      <c r="DY402" s="49"/>
      <c r="DZ402" s="49"/>
      <c r="EA402" s="49"/>
      <c r="EB402" s="49"/>
      <c r="EC402" s="49"/>
      <c r="ED402" s="49"/>
      <c r="EE402" s="49"/>
      <c r="EF402" s="49"/>
      <c r="EG402" s="49"/>
      <c r="EH402" s="49"/>
      <c r="EI402" s="49"/>
      <c r="EJ402" s="49"/>
      <c r="EK402" s="49"/>
      <c r="EL402" s="49"/>
      <c r="EM402" s="49"/>
      <c r="EN402" s="49"/>
      <c r="EO402" s="49"/>
      <c r="EP402" s="49"/>
      <c r="EQ402" s="49"/>
      <c r="ER402" s="49"/>
      <c r="ES402" s="49"/>
      <c r="ET402" s="49"/>
      <c r="EU402" s="49"/>
      <c r="EV402" s="49"/>
      <c r="EW402" s="49"/>
      <c r="EX402" s="49"/>
      <c r="EY402" s="49"/>
      <c r="EZ402" s="49"/>
      <c r="FA402" s="49"/>
      <c r="FB402" s="49"/>
      <c r="FC402" s="49"/>
      <c r="FD402" s="49"/>
      <c r="FE402" s="49"/>
      <c r="FF402" s="49"/>
      <c r="FG402" s="49"/>
      <c r="FH402" s="49"/>
      <c r="FI402" s="49"/>
      <c r="FJ402" s="49"/>
      <c r="FK402" s="49"/>
      <c r="FL402" s="49"/>
      <c r="FM402" s="49"/>
      <c r="FN402" s="49"/>
      <c r="FO402" s="49"/>
      <c r="FP402" s="49"/>
      <c r="FQ402" s="49"/>
      <c r="FR402" s="49"/>
      <c r="FS402" s="49"/>
      <c r="FT402" s="49"/>
      <c r="FU402" s="49"/>
      <c r="FV402" s="49"/>
      <c r="FW402" s="49"/>
      <c r="FX402" s="49"/>
      <c r="FY402" s="49"/>
      <c r="FZ402" s="49"/>
      <c r="GA402" s="49"/>
      <c r="GB402" s="49"/>
      <c r="GC402" s="49"/>
      <c r="GD402" s="49"/>
      <c r="GE402" s="49"/>
      <c r="GF402" s="49"/>
      <c r="GG402" s="49"/>
      <c r="GH402" s="49"/>
      <c r="GI402" s="49"/>
      <c r="GJ402" s="49"/>
      <c r="GK402" s="49"/>
      <c r="GL402" s="49"/>
      <c r="GM402" s="49"/>
      <c r="GN402" s="49"/>
      <c r="GO402" s="49"/>
      <c r="GP402" s="49"/>
      <c r="GQ402" s="49"/>
      <c r="GR402" s="49"/>
      <c r="GS402" s="49"/>
      <c r="GT402" s="49"/>
      <c r="GU402" s="49"/>
      <c r="GV402" s="49"/>
      <c r="GW402" s="49"/>
      <c r="GX402" s="49"/>
      <c r="GY402" s="49"/>
      <c r="GZ402" s="49"/>
      <c r="HA402" s="49"/>
      <c r="HB402" s="49"/>
      <c r="HC402" s="49"/>
      <c r="HD402" s="49"/>
      <c r="HE402" s="49"/>
      <c r="HF402" s="49"/>
      <c r="HG402" s="49"/>
      <c r="HH402" s="49"/>
      <c r="HI402" s="49"/>
      <c r="HJ402" s="49"/>
      <c r="HK402" s="49"/>
      <c r="HL402" s="49"/>
      <c r="HM402" s="49"/>
      <c r="HN402" s="49"/>
      <c r="HO402" s="49"/>
      <c r="HP402" s="49"/>
      <c r="HQ402" s="49"/>
      <c r="HR402" s="49"/>
      <c r="HS402" s="49"/>
      <c r="HT402" s="49"/>
      <c r="HU402" s="49"/>
      <c r="HV402" s="49"/>
      <c r="HW402" s="49"/>
      <c r="HX402" s="49"/>
      <c r="HY402" s="49"/>
      <c r="HZ402" s="49"/>
      <c r="IA402" s="49"/>
      <c r="IB402" s="49"/>
      <c r="IC402" s="49"/>
      <c r="ID402" s="49"/>
      <c r="IE402" s="49"/>
      <c r="IF402" s="49"/>
      <c r="IG402" s="49"/>
      <c r="IH402" s="49"/>
    </row>
    <row r="403" spans="1:242" ht="12" customHeight="1">
      <c r="A403" s="7" t="s">
        <v>244</v>
      </c>
      <c r="B403" s="4" t="s">
        <v>30</v>
      </c>
      <c r="C403" s="5" t="s">
        <v>31</v>
      </c>
      <c r="D403" s="6">
        <v>40053</v>
      </c>
      <c r="E403" s="13">
        <v>0.46875</v>
      </c>
      <c r="H403" s="8">
        <v>6.27</v>
      </c>
      <c r="I403" s="8">
        <v>18</v>
      </c>
      <c r="J403" s="18">
        <v>5.21</v>
      </c>
      <c r="K403" s="9">
        <f t="shared" si="8"/>
        <v>5210</v>
      </c>
      <c r="L403" s="11">
        <v>195.8</v>
      </c>
      <c r="M403" s="8">
        <v>8.58</v>
      </c>
      <c r="N403" s="49"/>
      <c r="O403" s="8">
        <v>3.198</v>
      </c>
      <c r="P403" s="11">
        <v>22</v>
      </c>
      <c r="Q403" s="10">
        <v>0</v>
      </c>
      <c r="R403" s="11">
        <v>148</v>
      </c>
      <c r="S403" s="15" t="s">
        <v>35</v>
      </c>
      <c r="T403" s="12" t="s">
        <v>274</v>
      </c>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49"/>
      <c r="BB403" s="49"/>
      <c r="BC403" s="49"/>
      <c r="BD403" s="49"/>
      <c r="BE403" s="49"/>
      <c r="BF403" s="49"/>
      <c r="BG403" s="49"/>
      <c r="BH403" s="49"/>
      <c r="BI403" s="49"/>
      <c r="BJ403" s="49"/>
      <c r="BK403" s="49"/>
      <c r="BL403" s="49"/>
      <c r="BM403" s="49"/>
      <c r="BN403" s="49"/>
      <c r="BO403" s="49"/>
      <c r="BP403" s="49"/>
      <c r="BQ403" s="49"/>
      <c r="BR403" s="49"/>
      <c r="BS403" s="49"/>
      <c r="BT403" s="49"/>
      <c r="BU403" s="49"/>
      <c r="BV403" s="49"/>
      <c r="BW403" s="49"/>
      <c r="BX403" s="49"/>
      <c r="BY403" s="49"/>
      <c r="BZ403" s="49"/>
      <c r="CA403" s="49"/>
      <c r="CB403" s="49"/>
      <c r="CC403" s="49"/>
      <c r="CD403" s="49"/>
      <c r="CE403" s="49"/>
      <c r="CF403" s="49"/>
      <c r="CG403" s="49"/>
      <c r="CH403" s="49"/>
      <c r="CI403" s="49"/>
      <c r="CJ403" s="49"/>
      <c r="CK403" s="49"/>
      <c r="CL403" s="49"/>
      <c r="CM403" s="49"/>
      <c r="CN403" s="49"/>
      <c r="CO403" s="49"/>
      <c r="CP403" s="49"/>
      <c r="CQ403" s="49"/>
      <c r="CR403" s="49"/>
      <c r="CS403" s="49"/>
      <c r="CT403" s="49"/>
      <c r="CU403" s="49"/>
      <c r="CV403" s="49"/>
      <c r="CW403" s="49"/>
      <c r="CX403" s="49"/>
      <c r="CY403" s="49"/>
      <c r="CZ403" s="49"/>
      <c r="DA403" s="49"/>
      <c r="DB403" s="49"/>
      <c r="DC403" s="49"/>
      <c r="DD403" s="49"/>
      <c r="DE403" s="49"/>
      <c r="DF403" s="49"/>
      <c r="DG403" s="49"/>
      <c r="DH403" s="49"/>
      <c r="DI403" s="49"/>
      <c r="DJ403" s="49"/>
      <c r="DK403" s="49"/>
      <c r="DL403" s="49"/>
      <c r="DM403" s="49"/>
      <c r="DN403" s="49"/>
      <c r="DO403" s="49"/>
      <c r="DP403" s="49"/>
      <c r="DQ403" s="49"/>
      <c r="DR403" s="49"/>
      <c r="DS403" s="49"/>
      <c r="DT403" s="49"/>
      <c r="DU403" s="49"/>
      <c r="DV403" s="49"/>
      <c r="DW403" s="49"/>
      <c r="DX403" s="49"/>
      <c r="DY403" s="49"/>
      <c r="DZ403" s="49"/>
      <c r="EA403" s="49"/>
      <c r="EB403" s="49"/>
      <c r="EC403" s="49"/>
      <c r="ED403" s="49"/>
      <c r="EE403" s="49"/>
      <c r="EF403" s="49"/>
      <c r="EG403" s="49"/>
      <c r="EH403" s="49"/>
      <c r="EI403" s="49"/>
      <c r="EJ403" s="49"/>
      <c r="EK403" s="49"/>
      <c r="EL403" s="49"/>
      <c r="EM403" s="49"/>
      <c r="EN403" s="49"/>
      <c r="EO403" s="49"/>
      <c r="EP403" s="49"/>
      <c r="EQ403" s="49"/>
      <c r="ER403" s="49"/>
      <c r="ES403" s="49"/>
      <c r="ET403" s="49"/>
      <c r="EU403" s="49"/>
      <c r="EV403" s="49"/>
      <c r="EW403" s="49"/>
      <c r="EX403" s="49"/>
      <c r="EY403" s="49"/>
      <c r="EZ403" s="49"/>
      <c r="FA403" s="49"/>
      <c r="FB403" s="49"/>
      <c r="FC403" s="49"/>
      <c r="FD403" s="49"/>
      <c r="FE403" s="49"/>
      <c r="FF403" s="49"/>
      <c r="FG403" s="49"/>
      <c r="FH403" s="49"/>
      <c r="FI403" s="49"/>
      <c r="FJ403" s="49"/>
      <c r="FK403" s="49"/>
      <c r="FL403" s="49"/>
      <c r="FM403" s="49"/>
      <c r="FN403" s="49"/>
      <c r="FO403" s="49"/>
      <c r="FP403" s="49"/>
      <c r="FQ403" s="49"/>
      <c r="FR403" s="49"/>
      <c r="FS403" s="49"/>
      <c r="FT403" s="49"/>
      <c r="FU403" s="49"/>
      <c r="FV403" s="49"/>
      <c r="FW403" s="49"/>
      <c r="FX403" s="49"/>
      <c r="FY403" s="49"/>
      <c r="FZ403" s="49"/>
      <c r="GA403" s="49"/>
      <c r="GB403" s="49"/>
      <c r="GC403" s="49"/>
      <c r="GD403" s="49"/>
      <c r="GE403" s="49"/>
      <c r="GF403" s="49"/>
      <c r="GG403" s="49"/>
      <c r="GH403" s="49"/>
      <c r="GI403" s="49"/>
      <c r="GJ403" s="49"/>
      <c r="GK403" s="49"/>
      <c r="GL403" s="49"/>
      <c r="GM403" s="49"/>
      <c r="GN403" s="49"/>
      <c r="GO403" s="49"/>
      <c r="GP403" s="49"/>
      <c r="GQ403" s="49"/>
      <c r="GR403" s="49"/>
      <c r="GS403" s="49"/>
      <c r="GT403" s="49"/>
      <c r="GU403" s="49"/>
      <c r="GV403" s="49"/>
      <c r="GW403" s="49"/>
      <c r="GX403" s="49"/>
      <c r="GY403" s="49"/>
      <c r="GZ403" s="49"/>
      <c r="HA403" s="49"/>
      <c r="HB403" s="49"/>
      <c r="HC403" s="49"/>
      <c r="HD403" s="49"/>
      <c r="HE403" s="49"/>
      <c r="HF403" s="49"/>
      <c r="HG403" s="49"/>
      <c r="HH403" s="49"/>
      <c r="HI403" s="49"/>
      <c r="HJ403" s="49"/>
      <c r="HK403" s="49"/>
      <c r="HL403" s="49"/>
      <c r="HM403" s="49"/>
      <c r="HN403" s="49"/>
      <c r="HO403" s="49"/>
      <c r="HP403" s="49"/>
      <c r="HQ403" s="49"/>
      <c r="HR403" s="49"/>
      <c r="HS403" s="49"/>
      <c r="HT403" s="49"/>
      <c r="HU403" s="49"/>
      <c r="HV403" s="49"/>
      <c r="HW403" s="49"/>
      <c r="HX403" s="49"/>
      <c r="HY403" s="49"/>
      <c r="HZ403" s="49"/>
      <c r="IA403" s="49"/>
      <c r="IB403" s="49"/>
      <c r="IC403" s="49"/>
      <c r="ID403" s="49"/>
      <c r="IE403" s="49"/>
      <c r="IF403" s="49"/>
      <c r="IG403" s="49"/>
      <c r="IH403" s="49"/>
    </row>
    <row r="404" spans="1:242" ht="12" customHeight="1">
      <c r="A404" s="7" t="s">
        <v>244</v>
      </c>
      <c r="B404" s="4" t="s">
        <v>30</v>
      </c>
      <c r="C404" s="5" t="s">
        <v>31</v>
      </c>
      <c r="D404" s="6">
        <v>40056</v>
      </c>
      <c r="E404" s="13">
        <v>0.4791666666666667</v>
      </c>
      <c r="H404" s="8">
        <v>5.98</v>
      </c>
      <c r="I404" s="8">
        <v>15.8</v>
      </c>
      <c r="J404" s="18">
        <v>5.01</v>
      </c>
      <c r="K404" s="9">
        <f t="shared" si="8"/>
        <v>5010</v>
      </c>
      <c r="L404" s="11">
        <v>157</v>
      </c>
      <c r="M404" s="8">
        <v>7.92</v>
      </c>
      <c r="N404" s="49"/>
      <c r="O404" s="8">
        <v>2.98</v>
      </c>
      <c r="P404" s="11">
        <v>10</v>
      </c>
      <c r="Q404" s="10">
        <v>21</v>
      </c>
      <c r="R404" s="11">
        <v>139</v>
      </c>
      <c r="S404" s="15" t="s">
        <v>35</v>
      </c>
      <c r="T404" s="12" t="s">
        <v>274</v>
      </c>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49"/>
      <c r="CN404" s="49"/>
      <c r="CO404" s="49"/>
      <c r="CP404" s="49"/>
      <c r="CQ404" s="49"/>
      <c r="CR404" s="49"/>
      <c r="CS404" s="49"/>
      <c r="CT404" s="49"/>
      <c r="CU404" s="49"/>
      <c r="CV404" s="49"/>
      <c r="CW404" s="49"/>
      <c r="CX404" s="49"/>
      <c r="CY404" s="49"/>
      <c r="CZ404" s="49"/>
      <c r="DA404" s="49"/>
      <c r="DB404" s="49"/>
      <c r="DC404" s="49"/>
      <c r="DD404" s="49"/>
      <c r="DE404" s="49"/>
      <c r="DF404" s="49"/>
      <c r="DG404" s="49"/>
      <c r="DH404" s="49"/>
      <c r="DI404" s="49"/>
      <c r="DJ404" s="49"/>
      <c r="DK404" s="49"/>
      <c r="DL404" s="49"/>
      <c r="DM404" s="49"/>
      <c r="DN404" s="49"/>
      <c r="DO404" s="49"/>
      <c r="DP404" s="49"/>
      <c r="DQ404" s="49"/>
      <c r="DR404" s="49"/>
      <c r="DS404" s="49"/>
      <c r="DT404" s="49"/>
      <c r="DU404" s="49"/>
      <c r="DV404" s="49"/>
      <c r="DW404" s="49"/>
      <c r="DX404" s="49"/>
      <c r="DY404" s="49"/>
      <c r="DZ404" s="49"/>
      <c r="EA404" s="49"/>
      <c r="EB404" s="49"/>
      <c r="EC404" s="49"/>
      <c r="ED404" s="49"/>
      <c r="EE404" s="49"/>
      <c r="EF404" s="49"/>
      <c r="EG404" s="49"/>
      <c r="EH404" s="49"/>
      <c r="EI404" s="49"/>
      <c r="EJ404" s="49"/>
      <c r="EK404" s="49"/>
      <c r="EL404" s="49"/>
      <c r="EM404" s="49"/>
      <c r="EN404" s="49"/>
      <c r="EO404" s="49"/>
      <c r="EP404" s="49"/>
      <c r="EQ404" s="49"/>
      <c r="ER404" s="49"/>
      <c r="ES404" s="49"/>
      <c r="ET404" s="49"/>
      <c r="EU404" s="49"/>
      <c r="EV404" s="49"/>
      <c r="EW404" s="49"/>
      <c r="EX404" s="49"/>
      <c r="EY404" s="49"/>
      <c r="EZ404" s="49"/>
      <c r="FA404" s="49"/>
      <c r="FB404" s="49"/>
      <c r="FC404" s="49"/>
      <c r="FD404" s="49"/>
      <c r="FE404" s="49"/>
      <c r="FF404" s="49"/>
      <c r="FG404" s="49"/>
      <c r="FH404" s="49"/>
      <c r="FI404" s="49"/>
      <c r="FJ404" s="49"/>
      <c r="FK404" s="49"/>
      <c r="FL404" s="49"/>
      <c r="FM404" s="49"/>
      <c r="FN404" s="49"/>
      <c r="FO404" s="49"/>
      <c r="FP404" s="49"/>
      <c r="FQ404" s="49"/>
      <c r="FR404" s="49"/>
      <c r="FS404" s="49"/>
      <c r="FT404" s="49"/>
      <c r="FU404" s="49"/>
      <c r="FV404" s="49"/>
      <c r="FW404" s="49"/>
      <c r="FX404" s="49"/>
      <c r="FY404" s="49"/>
      <c r="FZ404" s="49"/>
      <c r="GA404" s="49"/>
      <c r="GB404" s="49"/>
      <c r="GC404" s="49"/>
      <c r="GD404" s="49"/>
      <c r="GE404" s="49"/>
      <c r="GF404" s="49"/>
      <c r="GG404" s="49"/>
      <c r="GH404" s="49"/>
      <c r="GI404" s="49"/>
      <c r="GJ404" s="49"/>
      <c r="GK404" s="49"/>
      <c r="GL404" s="49"/>
      <c r="GM404" s="49"/>
      <c r="GN404" s="49"/>
      <c r="GO404" s="49"/>
      <c r="GP404" s="49"/>
      <c r="GQ404" s="49"/>
      <c r="GR404" s="49"/>
      <c r="GS404" s="49"/>
      <c r="GT404" s="49"/>
      <c r="GU404" s="49"/>
      <c r="GV404" s="49"/>
      <c r="GW404" s="49"/>
      <c r="GX404" s="49"/>
      <c r="GY404" s="49"/>
      <c r="GZ404" s="49"/>
      <c r="HA404" s="49"/>
      <c r="HB404" s="49"/>
      <c r="HC404" s="49"/>
      <c r="HD404" s="49"/>
      <c r="HE404" s="49"/>
      <c r="HF404" s="49"/>
      <c r="HG404" s="49"/>
      <c r="HH404" s="49"/>
      <c r="HI404" s="49"/>
      <c r="HJ404" s="49"/>
      <c r="HK404" s="49"/>
      <c r="HL404" s="49"/>
      <c r="HM404" s="49"/>
      <c r="HN404" s="49"/>
      <c r="HO404" s="49"/>
      <c r="HP404" s="49"/>
      <c r="HQ404" s="49"/>
      <c r="HR404" s="49"/>
      <c r="HS404" s="49"/>
      <c r="HT404" s="49"/>
      <c r="HU404" s="49"/>
      <c r="HV404" s="49"/>
      <c r="HW404" s="49"/>
      <c r="HX404" s="49"/>
      <c r="HY404" s="49"/>
      <c r="HZ404" s="49"/>
      <c r="IA404" s="49"/>
      <c r="IB404" s="49"/>
      <c r="IC404" s="49"/>
      <c r="ID404" s="49"/>
      <c r="IE404" s="49"/>
      <c r="IF404" s="49"/>
      <c r="IG404" s="49"/>
      <c r="IH404" s="49"/>
    </row>
    <row r="405" spans="1:242" ht="12" customHeight="1">
      <c r="A405" s="7" t="s">
        <v>244</v>
      </c>
      <c r="B405" s="4" t="s">
        <v>30</v>
      </c>
      <c r="C405" s="5" t="s">
        <v>31</v>
      </c>
      <c r="D405" s="6">
        <v>40060</v>
      </c>
      <c r="E405" s="13">
        <v>0.4895833333333333</v>
      </c>
      <c r="H405" s="8">
        <v>7.89</v>
      </c>
      <c r="I405" s="8">
        <v>15.3</v>
      </c>
      <c r="J405" s="18">
        <v>10.42</v>
      </c>
      <c r="K405" s="9">
        <f t="shared" si="8"/>
        <v>10420</v>
      </c>
      <c r="L405" s="11">
        <v>167.3</v>
      </c>
      <c r="M405" s="8">
        <v>8.08</v>
      </c>
      <c r="N405" s="49"/>
      <c r="O405" s="8">
        <v>6.734</v>
      </c>
      <c r="P405" s="11">
        <v>50</v>
      </c>
      <c r="Q405" s="10"/>
      <c r="R405" s="11">
        <v>152</v>
      </c>
      <c r="S405" s="15" t="s">
        <v>35</v>
      </c>
      <c r="T405" s="12" t="s">
        <v>275</v>
      </c>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49"/>
      <c r="CN405" s="49"/>
      <c r="CO405" s="49"/>
      <c r="CP405" s="49"/>
      <c r="CQ405" s="49"/>
      <c r="CR405" s="49"/>
      <c r="CS405" s="49"/>
      <c r="CT405" s="49"/>
      <c r="CU405" s="49"/>
      <c r="CV405" s="49"/>
      <c r="CW405" s="49"/>
      <c r="CX405" s="49"/>
      <c r="CY405" s="49"/>
      <c r="CZ405" s="49"/>
      <c r="DA405" s="49"/>
      <c r="DB405" s="49"/>
      <c r="DC405" s="49"/>
      <c r="DD405" s="49"/>
      <c r="DE405" s="49"/>
      <c r="DF405" s="49"/>
      <c r="DG405" s="49"/>
      <c r="DH405" s="49"/>
      <c r="DI405" s="49"/>
      <c r="DJ405" s="49"/>
      <c r="DK405" s="49"/>
      <c r="DL405" s="49"/>
      <c r="DM405" s="49"/>
      <c r="DN405" s="49"/>
      <c r="DO405" s="49"/>
      <c r="DP405" s="49"/>
      <c r="DQ405" s="49"/>
      <c r="DR405" s="49"/>
      <c r="DS405" s="49"/>
      <c r="DT405" s="49"/>
      <c r="DU405" s="49"/>
      <c r="DV405" s="49"/>
      <c r="DW405" s="49"/>
      <c r="DX405" s="49"/>
      <c r="DY405" s="49"/>
      <c r="DZ405" s="49"/>
      <c r="EA405" s="49"/>
      <c r="EB405" s="49"/>
      <c r="EC405" s="49"/>
      <c r="ED405" s="49"/>
      <c r="EE405" s="49"/>
      <c r="EF405" s="49"/>
      <c r="EG405" s="49"/>
      <c r="EH405" s="49"/>
      <c r="EI405" s="49"/>
      <c r="EJ405" s="49"/>
      <c r="EK405" s="49"/>
      <c r="EL405" s="49"/>
      <c r="EM405" s="49"/>
      <c r="EN405" s="49"/>
      <c r="EO405" s="49"/>
      <c r="EP405" s="49"/>
      <c r="EQ405" s="49"/>
      <c r="ER405" s="49"/>
      <c r="ES405" s="49"/>
      <c r="ET405" s="49"/>
      <c r="EU405" s="49"/>
      <c r="EV405" s="49"/>
      <c r="EW405" s="49"/>
      <c r="EX405" s="49"/>
      <c r="EY405" s="49"/>
      <c r="EZ405" s="49"/>
      <c r="FA405" s="49"/>
      <c r="FB405" s="49"/>
      <c r="FC405" s="49"/>
      <c r="FD405" s="49"/>
      <c r="FE405" s="49"/>
      <c r="FF405" s="49"/>
      <c r="FG405" s="49"/>
      <c r="FH405" s="49"/>
      <c r="FI405" s="49"/>
      <c r="FJ405" s="49"/>
      <c r="FK405" s="49"/>
      <c r="FL405" s="49"/>
      <c r="FM405" s="49"/>
      <c r="FN405" s="49"/>
      <c r="FO405" s="49"/>
      <c r="FP405" s="49"/>
      <c r="FQ405" s="49"/>
      <c r="FR405" s="49"/>
      <c r="FS405" s="49"/>
      <c r="FT405" s="49"/>
      <c r="FU405" s="49"/>
      <c r="FV405" s="49"/>
      <c r="FW405" s="49"/>
      <c r="FX405" s="49"/>
      <c r="FY405" s="49"/>
      <c r="FZ405" s="49"/>
      <c r="GA405" s="49"/>
      <c r="GB405" s="49"/>
      <c r="GC405" s="49"/>
      <c r="GD405" s="49"/>
      <c r="GE405" s="49"/>
      <c r="GF405" s="49"/>
      <c r="GG405" s="49"/>
      <c r="GH405" s="49"/>
      <c r="GI405" s="49"/>
      <c r="GJ405" s="49"/>
      <c r="GK405" s="49"/>
      <c r="GL405" s="49"/>
      <c r="GM405" s="49"/>
      <c r="GN405" s="49"/>
      <c r="GO405" s="49"/>
      <c r="GP405" s="49"/>
      <c r="GQ405" s="49"/>
      <c r="GR405" s="49"/>
      <c r="GS405" s="49"/>
      <c r="GT405" s="49"/>
      <c r="GU405" s="49"/>
      <c r="GV405" s="49"/>
      <c r="GW405" s="49"/>
      <c r="GX405" s="49"/>
      <c r="GY405" s="49"/>
      <c r="GZ405" s="49"/>
      <c r="HA405" s="49"/>
      <c r="HB405" s="49"/>
      <c r="HC405" s="49"/>
      <c r="HD405" s="49"/>
      <c r="HE405" s="49"/>
      <c r="HF405" s="49"/>
      <c r="HG405" s="49"/>
      <c r="HH405" s="49"/>
      <c r="HI405" s="49"/>
      <c r="HJ405" s="49"/>
      <c r="HK405" s="49"/>
      <c r="HL405" s="49"/>
      <c r="HM405" s="49"/>
      <c r="HN405" s="49"/>
      <c r="HO405" s="49"/>
      <c r="HP405" s="49"/>
      <c r="HQ405" s="49"/>
      <c r="HR405" s="49"/>
      <c r="HS405" s="49"/>
      <c r="HT405" s="49"/>
      <c r="HU405" s="49"/>
      <c r="HV405" s="49"/>
      <c r="HW405" s="49"/>
      <c r="HX405" s="49"/>
      <c r="HY405" s="49"/>
      <c r="HZ405" s="49"/>
      <c r="IA405" s="49"/>
      <c r="IB405" s="49"/>
      <c r="IC405" s="49"/>
      <c r="ID405" s="49"/>
      <c r="IE405" s="49"/>
      <c r="IF405" s="49"/>
      <c r="IG405" s="49"/>
      <c r="IH405" s="49"/>
    </row>
    <row r="406" spans="1:242" ht="12" customHeight="1">
      <c r="A406" s="7" t="s">
        <v>244</v>
      </c>
      <c r="B406" s="4" t="s">
        <v>30</v>
      </c>
      <c r="C406" s="5" t="s">
        <v>31</v>
      </c>
      <c r="D406" s="6">
        <v>40067</v>
      </c>
      <c r="E406" s="13">
        <v>0.53125</v>
      </c>
      <c r="H406" s="8">
        <v>6.94</v>
      </c>
      <c r="I406" s="8">
        <v>18.9</v>
      </c>
      <c r="J406" s="18">
        <v>11.33</v>
      </c>
      <c r="K406" s="9">
        <f t="shared" si="8"/>
        <v>11330</v>
      </c>
      <c r="L406" s="11">
        <v>164.5</v>
      </c>
      <c r="M406" s="8">
        <v>7.91</v>
      </c>
      <c r="N406" s="49"/>
      <c r="O406" s="8">
        <v>6.818</v>
      </c>
      <c r="P406" s="11">
        <v>15</v>
      </c>
      <c r="Q406" s="10"/>
      <c r="R406" s="11">
        <v>260</v>
      </c>
      <c r="S406" s="15" t="s">
        <v>35</v>
      </c>
      <c r="T406" s="12" t="s">
        <v>276</v>
      </c>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49"/>
      <c r="CN406" s="49"/>
      <c r="CO406" s="49"/>
      <c r="CP406" s="49"/>
      <c r="CQ406" s="49"/>
      <c r="CR406" s="49"/>
      <c r="CS406" s="49"/>
      <c r="CT406" s="49"/>
      <c r="CU406" s="49"/>
      <c r="CV406" s="49"/>
      <c r="CW406" s="49"/>
      <c r="CX406" s="49"/>
      <c r="CY406" s="49"/>
      <c r="CZ406" s="49"/>
      <c r="DA406" s="49"/>
      <c r="DB406" s="49"/>
      <c r="DC406" s="49"/>
      <c r="DD406" s="49"/>
      <c r="DE406" s="49"/>
      <c r="DF406" s="49"/>
      <c r="DG406" s="49"/>
      <c r="DH406" s="49"/>
      <c r="DI406" s="49"/>
      <c r="DJ406" s="49"/>
      <c r="DK406" s="49"/>
      <c r="DL406" s="49"/>
      <c r="DM406" s="49"/>
      <c r="DN406" s="49"/>
      <c r="DO406" s="49"/>
      <c r="DP406" s="49"/>
      <c r="DQ406" s="49"/>
      <c r="DR406" s="49"/>
      <c r="DS406" s="49"/>
      <c r="DT406" s="49"/>
      <c r="DU406" s="49"/>
      <c r="DV406" s="49"/>
      <c r="DW406" s="49"/>
      <c r="DX406" s="49"/>
      <c r="DY406" s="49"/>
      <c r="DZ406" s="49"/>
      <c r="EA406" s="49"/>
      <c r="EB406" s="49"/>
      <c r="EC406" s="49"/>
      <c r="ED406" s="49"/>
      <c r="EE406" s="49"/>
      <c r="EF406" s="49"/>
      <c r="EG406" s="49"/>
      <c r="EH406" s="49"/>
      <c r="EI406" s="49"/>
      <c r="EJ406" s="49"/>
      <c r="EK406" s="49"/>
      <c r="EL406" s="49"/>
      <c r="EM406" s="49"/>
      <c r="EN406" s="49"/>
      <c r="EO406" s="49"/>
      <c r="EP406" s="49"/>
      <c r="EQ406" s="49"/>
      <c r="ER406" s="49"/>
      <c r="ES406" s="49"/>
      <c r="ET406" s="49"/>
      <c r="EU406" s="49"/>
      <c r="EV406" s="49"/>
      <c r="EW406" s="49"/>
      <c r="EX406" s="49"/>
      <c r="EY406" s="49"/>
      <c r="EZ406" s="49"/>
      <c r="FA406" s="49"/>
      <c r="FB406" s="49"/>
      <c r="FC406" s="49"/>
      <c r="FD406" s="49"/>
      <c r="FE406" s="49"/>
      <c r="FF406" s="49"/>
      <c r="FG406" s="49"/>
      <c r="FH406" s="49"/>
      <c r="FI406" s="49"/>
      <c r="FJ406" s="49"/>
      <c r="FK406" s="49"/>
      <c r="FL406" s="49"/>
      <c r="FM406" s="49"/>
      <c r="FN406" s="49"/>
      <c r="FO406" s="49"/>
      <c r="FP406" s="49"/>
      <c r="FQ406" s="49"/>
      <c r="FR406" s="49"/>
      <c r="FS406" s="49"/>
      <c r="FT406" s="49"/>
      <c r="FU406" s="49"/>
      <c r="FV406" s="49"/>
      <c r="FW406" s="49"/>
      <c r="FX406" s="49"/>
      <c r="FY406" s="49"/>
      <c r="FZ406" s="49"/>
      <c r="GA406" s="49"/>
      <c r="GB406" s="49"/>
      <c r="GC406" s="49"/>
      <c r="GD406" s="49"/>
      <c r="GE406" s="49"/>
      <c r="GF406" s="49"/>
      <c r="GG406" s="49"/>
      <c r="GH406" s="49"/>
      <c r="GI406" s="49"/>
      <c r="GJ406" s="49"/>
      <c r="GK406" s="49"/>
      <c r="GL406" s="49"/>
      <c r="GM406" s="49"/>
      <c r="GN406" s="49"/>
      <c r="GO406" s="49"/>
      <c r="GP406" s="49"/>
      <c r="GQ406" s="49"/>
      <c r="GR406" s="49"/>
      <c r="GS406" s="49"/>
      <c r="GT406" s="49"/>
      <c r="GU406" s="49"/>
      <c r="GV406" s="49"/>
      <c r="GW406" s="49"/>
      <c r="GX406" s="49"/>
      <c r="GY406" s="49"/>
      <c r="GZ406" s="49"/>
      <c r="HA406" s="49"/>
      <c r="HB406" s="49"/>
      <c r="HC406" s="49"/>
      <c r="HD406" s="49"/>
      <c r="HE406" s="49"/>
      <c r="HF406" s="49"/>
      <c r="HG406" s="49"/>
      <c r="HH406" s="49"/>
      <c r="HI406" s="49"/>
      <c r="HJ406" s="49"/>
      <c r="HK406" s="49"/>
      <c r="HL406" s="49"/>
      <c r="HM406" s="49"/>
      <c r="HN406" s="49"/>
      <c r="HO406" s="49"/>
      <c r="HP406" s="49"/>
      <c r="HQ406" s="49"/>
      <c r="HR406" s="49"/>
      <c r="HS406" s="49"/>
      <c r="HT406" s="49"/>
      <c r="HU406" s="49"/>
      <c r="HV406" s="49"/>
      <c r="HW406" s="49"/>
      <c r="HX406" s="49"/>
      <c r="HY406" s="49"/>
      <c r="HZ406" s="49"/>
      <c r="IA406" s="49"/>
      <c r="IB406" s="49"/>
      <c r="IC406" s="49"/>
      <c r="ID406" s="49"/>
      <c r="IE406" s="49"/>
      <c r="IF406" s="49"/>
      <c r="IG406" s="49"/>
      <c r="IH406" s="49"/>
    </row>
    <row r="407" spans="1:242" ht="12" customHeight="1">
      <c r="A407" s="7" t="s">
        <v>244</v>
      </c>
      <c r="B407" s="4" t="s">
        <v>30</v>
      </c>
      <c r="C407" s="5" t="s">
        <v>31</v>
      </c>
      <c r="D407" s="6">
        <v>40070</v>
      </c>
      <c r="E407" s="13">
        <v>0.4930555555555556</v>
      </c>
      <c r="H407" s="8">
        <v>7.38</v>
      </c>
      <c r="I407" s="8">
        <v>16.8</v>
      </c>
      <c r="J407" s="18">
        <v>9.34</v>
      </c>
      <c r="K407" s="9">
        <f t="shared" si="8"/>
        <v>9340</v>
      </c>
      <c r="L407" s="11">
        <v>156.8</v>
      </c>
      <c r="M407" s="8">
        <v>6.23</v>
      </c>
      <c r="N407" s="49"/>
      <c r="O407" s="8">
        <v>5.869</v>
      </c>
      <c r="P407" s="11">
        <v>24</v>
      </c>
      <c r="Q407" s="10"/>
      <c r="R407" s="11">
        <v>192</v>
      </c>
      <c r="S407" s="15" t="s">
        <v>35</v>
      </c>
      <c r="T407" s="12" t="s">
        <v>277</v>
      </c>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49"/>
      <c r="CN407" s="49"/>
      <c r="CO407" s="49"/>
      <c r="CP407" s="49"/>
      <c r="CQ407" s="49"/>
      <c r="CR407" s="49"/>
      <c r="CS407" s="49"/>
      <c r="CT407" s="49"/>
      <c r="CU407" s="49"/>
      <c r="CV407" s="49"/>
      <c r="CW407" s="49"/>
      <c r="CX407" s="49"/>
      <c r="CY407" s="49"/>
      <c r="CZ407" s="49"/>
      <c r="DA407" s="49"/>
      <c r="DB407" s="49"/>
      <c r="DC407" s="49"/>
      <c r="DD407" s="49"/>
      <c r="DE407" s="49"/>
      <c r="DF407" s="49"/>
      <c r="DG407" s="49"/>
      <c r="DH407" s="49"/>
      <c r="DI407" s="49"/>
      <c r="DJ407" s="49"/>
      <c r="DK407" s="49"/>
      <c r="DL407" s="49"/>
      <c r="DM407" s="49"/>
      <c r="DN407" s="49"/>
      <c r="DO407" s="49"/>
      <c r="DP407" s="49"/>
      <c r="DQ407" s="49"/>
      <c r="DR407" s="49"/>
      <c r="DS407" s="49"/>
      <c r="DT407" s="49"/>
      <c r="DU407" s="49"/>
      <c r="DV407" s="49"/>
      <c r="DW407" s="49"/>
      <c r="DX407" s="49"/>
      <c r="DY407" s="49"/>
      <c r="DZ407" s="49"/>
      <c r="EA407" s="49"/>
      <c r="EB407" s="49"/>
      <c r="EC407" s="49"/>
      <c r="ED407" s="49"/>
      <c r="EE407" s="49"/>
      <c r="EF407" s="49"/>
      <c r="EG407" s="49"/>
      <c r="EH407" s="49"/>
      <c r="EI407" s="49"/>
      <c r="EJ407" s="49"/>
      <c r="EK407" s="49"/>
      <c r="EL407" s="49"/>
      <c r="EM407" s="49"/>
      <c r="EN407" s="49"/>
      <c r="EO407" s="49"/>
      <c r="EP407" s="49"/>
      <c r="EQ407" s="49"/>
      <c r="ER407" s="49"/>
      <c r="ES407" s="49"/>
      <c r="ET407" s="49"/>
      <c r="EU407" s="49"/>
      <c r="EV407" s="49"/>
      <c r="EW407" s="49"/>
      <c r="EX407" s="49"/>
      <c r="EY407" s="49"/>
      <c r="EZ407" s="49"/>
      <c r="FA407" s="49"/>
      <c r="FB407" s="49"/>
      <c r="FC407" s="49"/>
      <c r="FD407" s="49"/>
      <c r="FE407" s="49"/>
      <c r="FF407" s="49"/>
      <c r="FG407" s="49"/>
      <c r="FH407" s="49"/>
      <c r="FI407" s="49"/>
      <c r="FJ407" s="49"/>
      <c r="FK407" s="49"/>
      <c r="FL407" s="49"/>
      <c r="FM407" s="49"/>
      <c r="FN407" s="49"/>
      <c r="FO407" s="49"/>
      <c r="FP407" s="49"/>
      <c r="FQ407" s="49"/>
      <c r="FR407" s="49"/>
      <c r="FS407" s="49"/>
      <c r="FT407" s="49"/>
      <c r="FU407" s="49"/>
      <c r="FV407" s="49"/>
      <c r="FW407" s="49"/>
      <c r="FX407" s="49"/>
      <c r="FY407" s="49"/>
      <c r="FZ407" s="49"/>
      <c r="GA407" s="49"/>
      <c r="GB407" s="49"/>
      <c r="GC407" s="49"/>
      <c r="GD407" s="49"/>
      <c r="GE407" s="49"/>
      <c r="GF407" s="49"/>
      <c r="GG407" s="49"/>
      <c r="GH407" s="49"/>
      <c r="GI407" s="49"/>
      <c r="GJ407" s="49"/>
      <c r="GK407" s="49"/>
      <c r="GL407" s="49"/>
      <c r="GM407" s="49"/>
      <c r="GN407" s="49"/>
      <c r="GO407" s="49"/>
      <c r="GP407" s="49"/>
      <c r="GQ407" s="49"/>
      <c r="GR407" s="49"/>
      <c r="GS407" s="49"/>
      <c r="GT407" s="49"/>
      <c r="GU407" s="49"/>
      <c r="GV407" s="49"/>
      <c r="GW407" s="49"/>
      <c r="GX407" s="49"/>
      <c r="GY407" s="49"/>
      <c r="GZ407" s="49"/>
      <c r="HA407" s="49"/>
      <c r="HB407" s="49"/>
      <c r="HC407" s="49"/>
      <c r="HD407" s="49"/>
      <c r="HE407" s="49"/>
      <c r="HF407" s="49"/>
      <c r="HG407" s="49"/>
      <c r="HH407" s="49"/>
      <c r="HI407" s="49"/>
      <c r="HJ407" s="49"/>
      <c r="HK407" s="49"/>
      <c r="HL407" s="49"/>
      <c r="HM407" s="49"/>
      <c r="HN407" s="49"/>
      <c r="HO407" s="49"/>
      <c r="HP407" s="49"/>
      <c r="HQ407" s="49"/>
      <c r="HR407" s="49"/>
      <c r="HS407" s="49"/>
      <c r="HT407" s="49"/>
      <c r="HU407" s="49"/>
      <c r="HV407" s="49"/>
      <c r="HW407" s="49"/>
      <c r="HX407" s="49"/>
      <c r="HY407" s="49"/>
      <c r="HZ407" s="49"/>
      <c r="IA407" s="49"/>
      <c r="IB407" s="49"/>
      <c r="IC407" s="49"/>
      <c r="ID407" s="49"/>
      <c r="IE407" s="49"/>
      <c r="IF407" s="49"/>
      <c r="IG407" s="49"/>
      <c r="IH407" s="49"/>
    </row>
    <row r="408" spans="1:21" ht="12" customHeight="1">
      <c r="A408" s="7" t="s">
        <v>244</v>
      </c>
      <c r="B408" s="4" t="s">
        <v>30</v>
      </c>
      <c r="C408" s="5" t="s">
        <v>31</v>
      </c>
      <c r="D408" s="6">
        <v>40073</v>
      </c>
      <c r="E408" s="13">
        <v>0.40277777777777773</v>
      </c>
      <c r="H408" s="8">
        <v>7.21</v>
      </c>
      <c r="I408" s="8">
        <v>13.12</v>
      </c>
      <c r="J408" s="18">
        <v>9.72</v>
      </c>
      <c r="K408" s="9">
        <f t="shared" si="8"/>
        <v>9720</v>
      </c>
      <c r="L408" s="11">
        <v>184</v>
      </c>
      <c r="M408" s="8">
        <v>6.75</v>
      </c>
      <c r="N408" s="49"/>
      <c r="O408" s="8">
        <v>4.97</v>
      </c>
      <c r="P408" s="11">
        <v>36</v>
      </c>
      <c r="Q408" s="10"/>
      <c r="R408" s="11">
        <v>178</v>
      </c>
      <c r="S408" s="15" t="s">
        <v>35</v>
      </c>
      <c r="U408" s="7"/>
    </row>
    <row r="409" spans="1:19" ht="12" customHeight="1">
      <c r="A409" s="7" t="s">
        <v>244</v>
      </c>
      <c r="B409" s="4" t="s">
        <v>30</v>
      </c>
      <c r="C409" s="5" t="s">
        <v>31</v>
      </c>
      <c r="D409" s="6">
        <v>40077</v>
      </c>
      <c r="E409" s="13">
        <v>0.5</v>
      </c>
      <c r="H409" s="8">
        <v>7.18</v>
      </c>
      <c r="I409" s="8">
        <v>14.2</v>
      </c>
      <c r="J409" s="18">
        <v>9.85</v>
      </c>
      <c r="K409" s="9">
        <f t="shared" si="8"/>
        <v>9850</v>
      </c>
      <c r="L409" s="11">
        <v>190</v>
      </c>
      <c r="M409" s="8">
        <v>8.23</v>
      </c>
      <c r="N409" s="49"/>
      <c r="O409" s="8">
        <v>5.61</v>
      </c>
      <c r="P409" s="11">
        <v>20</v>
      </c>
      <c r="Q409" s="10"/>
      <c r="R409" s="11">
        <v>185</v>
      </c>
      <c r="S409" s="15" t="s">
        <v>35</v>
      </c>
    </row>
    <row r="410" spans="1:19" ht="12" customHeight="1">
      <c r="A410" s="7" t="s">
        <v>244</v>
      </c>
      <c r="B410" s="4" t="s">
        <v>30</v>
      </c>
      <c r="C410" s="5" t="s">
        <v>31</v>
      </c>
      <c r="D410" s="6">
        <v>40081</v>
      </c>
      <c r="E410" s="13">
        <v>0.5625</v>
      </c>
      <c r="H410" s="8">
        <v>7</v>
      </c>
      <c r="I410" s="8">
        <v>13.5</v>
      </c>
      <c r="J410" s="18">
        <v>9.75</v>
      </c>
      <c r="K410" s="9">
        <f t="shared" si="8"/>
        <v>9750</v>
      </c>
      <c r="L410" s="11">
        <v>155.5</v>
      </c>
      <c r="M410" s="8">
        <v>7.87</v>
      </c>
      <c r="N410" s="49"/>
      <c r="O410" s="8">
        <v>4.93</v>
      </c>
      <c r="P410" s="11">
        <v>25</v>
      </c>
      <c r="Q410" s="10"/>
      <c r="R410" s="11">
        <v>170</v>
      </c>
      <c r="S410" s="15" t="s">
        <v>35</v>
      </c>
    </row>
    <row r="411" spans="1:19" ht="12" customHeight="1">
      <c r="A411" s="7" t="s">
        <v>244</v>
      </c>
      <c r="B411" s="4" t="s">
        <v>30</v>
      </c>
      <c r="C411" s="5" t="s">
        <v>31</v>
      </c>
      <c r="D411" s="6">
        <v>40084</v>
      </c>
      <c r="E411" s="13">
        <v>0.375</v>
      </c>
      <c r="H411" s="8">
        <v>7.09</v>
      </c>
      <c r="I411" s="8">
        <v>13.1</v>
      </c>
      <c r="J411" s="18">
        <v>8.21</v>
      </c>
      <c r="K411" s="9">
        <f t="shared" si="8"/>
        <v>8210</v>
      </c>
      <c r="L411" s="11">
        <v>139.5</v>
      </c>
      <c r="M411" s="8">
        <v>8.45</v>
      </c>
      <c r="N411" s="49"/>
      <c r="O411" s="8">
        <v>5.53</v>
      </c>
      <c r="P411" s="11">
        <v>45</v>
      </c>
      <c r="Q411" s="10"/>
      <c r="R411" s="11"/>
      <c r="S411" s="15" t="s">
        <v>35</v>
      </c>
    </row>
    <row r="412" spans="1:19" ht="12" customHeight="1">
      <c r="A412" s="7" t="s">
        <v>244</v>
      </c>
      <c r="B412" s="4" t="s">
        <v>30</v>
      </c>
      <c r="C412" s="5" t="s">
        <v>31</v>
      </c>
      <c r="D412" s="6">
        <v>40088</v>
      </c>
      <c r="E412" s="13">
        <v>0.4861111111111111</v>
      </c>
      <c r="H412" s="8">
        <v>7.27</v>
      </c>
      <c r="I412" s="8">
        <v>13.42</v>
      </c>
      <c r="J412" s="18">
        <v>7.971</v>
      </c>
      <c r="K412" s="9">
        <f t="shared" si="8"/>
        <v>7971</v>
      </c>
      <c r="L412" s="11">
        <v>208.2</v>
      </c>
      <c r="M412" s="8">
        <v>8.8</v>
      </c>
      <c r="N412" s="49"/>
      <c r="O412" s="8">
        <v>6.646</v>
      </c>
      <c r="P412" s="11">
        <v>29</v>
      </c>
      <c r="Q412" s="10"/>
      <c r="R412" s="11">
        <v>190</v>
      </c>
      <c r="S412" s="15" t="s">
        <v>35</v>
      </c>
    </row>
    <row r="413" spans="1:19" ht="12" customHeight="1">
      <c r="A413" s="7" t="s">
        <v>244</v>
      </c>
      <c r="B413" s="4" t="s">
        <v>30</v>
      </c>
      <c r="C413" s="5" t="s">
        <v>31</v>
      </c>
      <c r="D413" s="6">
        <v>40092</v>
      </c>
      <c r="E413" s="13">
        <v>0.46875</v>
      </c>
      <c r="H413" s="8">
        <v>6.95</v>
      </c>
      <c r="I413" s="8">
        <v>20.91</v>
      </c>
      <c r="J413" s="18">
        <v>9.234</v>
      </c>
      <c r="K413" s="9">
        <f t="shared" si="8"/>
        <v>9234</v>
      </c>
      <c r="L413" s="11">
        <v>195</v>
      </c>
      <c r="M413" s="8">
        <v>7.81</v>
      </c>
      <c r="N413" s="49"/>
      <c r="O413" s="8">
        <v>6.508</v>
      </c>
      <c r="P413" s="11">
        <v>32</v>
      </c>
      <c r="Q413" s="10"/>
      <c r="R413" s="11">
        <v>185</v>
      </c>
      <c r="S413" s="15" t="s">
        <v>35</v>
      </c>
    </row>
    <row r="414" spans="1:19" ht="12" customHeight="1">
      <c r="A414" s="7" t="s">
        <v>244</v>
      </c>
      <c r="B414" s="4" t="s">
        <v>30</v>
      </c>
      <c r="C414" s="5" t="s">
        <v>31</v>
      </c>
      <c r="D414" s="6">
        <v>40098</v>
      </c>
      <c r="E414" s="13">
        <v>0.48819444444444443</v>
      </c>
      <c r="H414" s="8">
        <v>7.26</v>
      </c>
      <c r="I414" s="8">
        <v>16.13</v>
      </c>
      <c r="J414" s="18">
        <v>8.893</v>
      </c>
      <c r="K414" s="9">
        <v>8893</v>
      </c>
      <c r="L414" s="11">
        <v>203.7</v>
      </c>
      <c r="M414" s="8">
        <v>7.28</v>
      </c>
      <c r="N414" s="49"/>
      <c r="O414" s="8">
        <v>6.964</v>
      </c>
      <c r="P414" s="11">
        <v>93</v>
      </c>
      <c r="Q414" s="10"/>
      <c r="R414" s="11"/>
      <c r="S414" s="15" t="s">
        <v>35</v>
      </c>
    </row>
    <row r="415" spans="1:19" ht="12" customHeight="1">
      <c r="A415" s="7" t="s">
        <v>244</v>
      </c>
      <c r="B415" s="4" t="s">
        <v>30</v>
      </c>
      <c r="C415" s="5" t="s">
        <v>31</v>
      </c>
      <c r="D415" s="6">
        <v>40099</v>
      </c>
      <c r="E415" s="13">
        <v>0.4444444444444444</v>
      </c>
      <c r="H415" s="8">
        <v>7.43</v>
      </c>
      <c r="I415" s="8">
        <v>15.15</v>
      </c>
      <c r="J415" s="18">
        <v>8.646</v>
      </c>
      <c r="K415" s="9">
        <f aca="true" t="shared" si="9" ref="K415:K436">J415*1000</f>
        <v>8646</v>
      </c>
      <c r="L415" s="11">
        <v>219.8</v>
      </c>
      <c r="M415" s="8">
        <v>7.69</v>
      </c>
      <c r="N415" s="49"/>
      <c r="O415" s="8">
        <v>6.922</v>
      </c>
      <c r="P415" s="11">
        <v>96</v>
      </c>
      <c r="Q415" s="10"/>
      <c r="R415" s="11"/>
      <c r="S415" s="15" t="s">
        <v>35</v>
      </c>
    </row>
    <row r="416" spans="1:19" ht="12" customHeight="1">
      <c r="A416" s="7" t="s">
        <v>244</v>
      </c>
      <c r="B416" s="4" t="s">
        <v>30</v>
      </c>
      <c r="C416" s="5" t="s">
        <v>31</v>
      </c>
      <c r="D416" s="6">
        <v>40102</v>
      </c>
      <c r="E416" s="13">
        <v>0.5416666666666666</v>
      </c>
      <c r="H416" s="8">
        <v>7.74</v>
      </c>
      <c r="I416" s="8">
        <v>15.77</v>
      </c>
      <c r="J416" s="18">
        <v>8.255</v>
      </c>
      <c r="K416" s="9">
        <f t="shared" si="9"/>
        <v>8255</v>
      </c>
      <c r="L416" s="11">
        <v>202.4</v>
      </c>
      <c r="M416" s="8">
        <v>8.15</v>
      </c>
      <c r="N416" s="49"/>
      <c r="O416" s="8">
        <v>6.515</v>
      </c>
      <c r="P416" s="11">
        <v>105</v>
      </c>
      <c r="Q416" s="10"/>
      <c r="R416" s="11"/>
      <c r="S416" s="15" t="s">
        <v>35</v>
      </c>
    </row>
    <row r="417" spans="1:19" ht="12" customHeight="1">
      <c r="A417" s="7" t="s">
        <v>244</v>
      </c>
      <c r="B417" s="4" t="s">
        <v>30</v>
      </c>
      <c r="C417" s="5" t="s">
        <v>31</v>
      </c>
      <c r="D417" s="6">
        <v>40105</v>
      </c>
      <c r="E417" s="13">
        <v>0.5416666666666666</v>
      </c>
      <c r="H417" s="8">
        <v>7.4</v>
      </c>
      <c r="I417" s="8">
        <v>19.25</v>
      </c>
      <c r="J417" s="18">
        <v>9.22</v>
      </c>
      <c r="K417" s="9">
        <f t="shared" si="9"/>
        <v>9220</v>
      </c>
      <c r="L417" s="11">
        <v>187.9</v>
      </c>
      <c r="M417" s="8">
        <v>6.26</v>
      </c>
      <c r="N417" s="49"/>
      <c r="O417" s="8">
        <v>6.734</v>
      </c>
      <c r="P417" s="11">
        <v>85</v>
      </c>
      <c r="Q417" s="10"/>
      <c r="R417" s="11"/>
      <c r="S417" s="15" t="s">
        <v>35</v>
      </c>
    </row>
    <row r="418" spans="1:19" ht="12" customHeight="1">
      <c r="A418" s="7" t="s">
        <v>244</v>
      </c>
      <c r="B418" s="4" t="s">
        <v>30</v>
      </c>
      <c r="C418" s="5" t="s">
        <v>31</v>
      </c>
      <c r="D418" s="6">
        <v>40106</v>
      </c>
      <c r="E418" s="13">
        <v>0.4513888888888889</v>
      </c>
      <c r="F418" s="3">
        <v>301809</v>
      </c>
      <c r="G418" s="3">
        <v>6071434</v>
      </c>
      <c r="H418" s="8">
        <v>7.19</v>
      </c>
      <c r="I418" s="8">
        <v>18.22</v>
      </c>
      <c r="J418" s="18">
        <v>9.109</v>
      </c>
      <c r="K418" s="9">
        <f t="shared" si="9"/>
        <v>9109</v>
      </c>
      <c r="L418" s="11">
        <v>108.4</v>
      </c>
      <c r="M418" s="8">
        <v>6.89</v>
      </c>
      <c r="N418" s="49"/>
      <c r="O418" s="8">
        <v>6.801</v>
      </c>
      <c r="P418" s="11">
        <f>0.8*100</f>
        <v>80</v>
      </c>
      <c r="Q418" s="10"/>
      <c r="R418" s="11"/>
      <c r="S418" s="15" t="s">
        <v>35</v>
      </c>
    </row>
    <row r="419" spans="1:19" ht="12" customHeight="1">
      <c r="A419" s="7" t="s">
        <v>244</v>
      </c>
      <c r="B419" s="4" t="s">
        <v>30</v>
      </c>
      <c r="C419" s="5" t="s">
        <v>31</v>
      </c>
      <c r="D419" s="6">
        <v>40109</v>
      </c>
      <c r="E419" s="13">
        <v>0.53125</v>
      </c>
      <c r="H419" s="8">
        <v>7.55</v>
      </c>
      <c r="I419" s="8">
        <v>19.65</v>
      </c>
      <c r="J419" s="18">
        <v>9.306</v>
      </c>
      <c r="K419" s="9">
        <f t="shared" si="9"/>
        <v>9306</v>
      </c>
      <c r="L419" s="11">
        <v>189.3</v>
      </c>
      <c r="M419" s="8">
        <v>6.23</v>
      </c>
      <c r="N419" s="49"/>
      <c r="O419" s="8">
        <v>6.738</v>
      </c>
      <c r="P419" s="11">
        <v>85</v>
      </c>
      <c r="Q419" s="10"/>
      <c r="R419" s="11"/>
      <c r="S419" s="15" t="s">
        <v>35</v>
      </c>
    </row>
    <row r="420" spans="1:20" ht="12" customHeight="1">
      <c r="A420" s="7" t="s">
        <v>244</v>
      </c>
      <c r="B420" s="4" t="s">
        <v>30</v>
      </c>
      <c r="C420" s="5" t="s">
        <v>31</v>
      </c>
      <c r="D420" s="6">
        <v>40112</v>
      </c>
      <c r="E420" s="13">
        <v>0.5</v>
      </c>
      <c r="H420" s="8">
        <v>7.62</v>
      </c>
      <c r="I420" s="8">
        <v>16.17</v>
      </c>
      <c r="J420" s="18">
        <v>8.67</v>
      </c>
      <c r="K420" s="9">
        <f t="shared" si="9"/>
        <v>8670</v>
      </c>
      <c r="L420" s="11">
        <v>259.8</v>
      </c>
      <c r="M420" s="8">
        <v>7.78</v>
      </c>
      <c r="N420" s="49"/>
      <c r="O420" s="8">
        <v>6.781</v>
      </c>
      <c r="P420" s="11">
        <v>98</v>
      </c>
      <c r="Q420" s="10"/>
      <c r="R420" s="11"/>
      <c r="S420" s="15" t="s">
        <v>35</v>
      </c>
      <c r="T420" s="12" t="s">
        <v>278</v>
      </c>
    </row>
    <row r="421" spans="1:19" ht="12" customHeight="1">
      <c r="A421" s="7" t="s">
        <v>244</v>
      </c>
      <c r="B421" s="4" t="s">
        <v>30</v>
      </c>
      <c r="C421" s="5" t="s">
        <v>31</v>
      </c>
      <c r="D421" s="6">
        <v>40115</v>
      </c>
      <c r="E421" s="13">
        <v>0.5104166666666666</v>
      </c>
      <c r="H421" s="8">
        <v>7.95</v>
      </c>
      <c r="I421" s="8">
        <v>22.29</v>
      </c>
      <c r="J421" s="18">
        <v>9.772</v>
      </c>
      <c r="K421" s="9">
        <f t="shared" si="9"/>
        <v>9772</v>
      </c>
      <c r="L421" s="11">
        <v>206.9</v>
      </c>
      <c r="M421" s="8">
        <v>7.06</v>
      </c>
      <c r="N421" s="49"/>
      <c r="O421" s="8">
        <v>6.7</v>
      </c>
      <c r="P421" s="11">
        <v>98</v>
      </c>
      <c r="Q421" s="10"/>
      <c r="R421" s="11"/>
      <c r="S421" s="15" t="s">
        <v>35</v>
      </c>
    </row>
    <row r="422" spans="1:20" ht="12" customHeight="1">
      <c r="A422" s="7" t="s">
        <v>244</v>
      </c>
      <c r="B422" s="4" t="s">
        <v>30</v>
      </c>
      <c r="C422" s="5" t="s">
        <v>31</v>
      </c>
      <c r="D422" s="6">
        <v>40119</v>
      </c>
      <c r="E422" s="13">
        <v>0.4791666666666667</v>
      </c>
      <c r="H422" s="8">
        <v>7.61</v>
      </c>
      <c r="I422" s="8">
        <v>24.43</v>
      </c>
      <c r="J422" s="18">
        <v>10.529</v>
      </c>
      <c r="K422" s="9">
        <f t="shared" si="9"/>
        <v>10529</v>
      </c>
      <c r="L422" s="11">
        <v>190.3</v>
      </c>
      <c r="M422" s="8">
        <v>5.7</v>
      </c>
      <c r="N422" s="49"/>
      <c r="O422" s="8">
        <v>6.843</v>
      </c>
      <c r="P422" s="11">
        <v>104</v>
      </c>
      <c r="Q422" s="10"/>
      <c r="R422" s="11"/>
      <c r="S422" s="15" t="s">
        <v>35</v>
      </c>
      <c r="T422" s="12" t="s">
        <v>279</v>
      </c>
    </row>
    <row r="423" spans="1:20" ht="12" customHeight="1">
      <c r="A423" s="7" t="s">
        <v>244</v>
      </c>
      <c r="B423" s="4" t="s">
        <v>30</v>
      </c>
      <c r="C423" s="5" t="s">
        <v>31</v>
      </c>
      <c r="D423" s="6">
        <v>40122</v>
      </c>
      <c r="E423" s="13">
        <v>12</v>
      </c>
      <c r="H423" s="8">
        <v>7.62</v>
      </c>
      <c r="I423" s="8">
        <v>18.35</v>
      </c>
      <c r="J423" s="18">
        <v>9.132</v>
      </c>
      <c r="K423" s="9">
        <f t="shared" si="9"/>
        <v>9132</v>
      </c>
      <c r="L423" s="11">
        <v>247.5</v>
      </c>
      <c r="M423" s="8">
        <v>6.02</v>
      </c>
      <c r="N423" s="49"/>
      <c r="O423" s="8">
        <v>6.801</v>
      </c>
      <c r="P423" s="11">
        <v>94</v>
      </c>
      <c r="Q423" s="10"/>
      <c r="R423" s="11"/>
      <c r="S423" s="15" t="s">
        <v>35</v>
      </c>
      <c r="T423" s="12" t="s">
        <v>280</v>
      </c>
    </row>
    <row r="424" spans="1:19" ht="12" customHeight="1">
      <c r="A424" s="7" t="s">
        <v>244</v>
      </c>
      <c r="B424" s="4" t="s">
        <v>30</v>
      </c>
      <c r="C424" s="5" t="s">
        <v>31</v>
      </c>
      <c r="D424" s="6">
        <v>40126</v>
      </c>
      <c r="E424" s="13">
        <v>0.5625</v>
      </c>
      <c r="H424" s="8">
        <v>7.55</v>
      </c>
      <c r="I424" s="8">
        <v>26.87</v>
      </c>
      <c r="J424" s="18">
        <v>10.912</v>
      </c>
      <c r="K424" s="9">
        <f t="shared" si="9"/>
        <v>10912</v>
      </c>
      <c r="L424" s="11">
        <v>178.9</v>
      </c>
      <c r="M424" s="8">
        <v>6.03</v>
      </c>
      <c r="N424" s="49"/>
      <c r="O424" s="8">
        <v>6.849</v>
      </c>
      <c r="P424" s="11">
        <v>120</v>
      </c>
      <c r="Q424" s="10"/>
      <c r="R424" s="11">
        <v>160</v>
      </c>
      <c r="S424" s="15" t="s">
        <v>35</v>
      </c>
    </row>
    <row r="425" spans="1:19" ht="12" customHeight="1">
      <c r="A425" s="7" t="s">
        <v>244</v>
      </c>
      <c r="B425" s="4" t="s">
        <v>30</v>
      </c>
      <c r="C425" s="5" t="s">
        <v>31</v>
      </c>
      <c r="D425" s="6">
        <v>40133</v>
      </c>
      <c r="E425" s="13">
        <v>0.5694444444444444</v>
      </c>
      <c r="H425" s="8">
        <v>7.65</v>
      </c>
      <c r="I425" s="8">
        <v>24.9</v>
      </c>
      <c r="J425" s="18">
        <v>10.85</v>
      </c>
      <c r="K425" s="9">
        <f t="shared" si="9"/>
        <v>10850</v>
      </c>
      <c r="L425" s="11">
        <v>168.8</v>
      </c>
      <c r="M425" s="8">
        <v>7.4</v>
      </c>
      <c r="N425" s="49"/>
      <c r="O425" s="8">
        <v>7.049</v>
      </c>
      <c r="P425" s="11">
        <v>95</v>
      </c>
      <c r="Q425" s="10"/>
      <c r="R425" s="11"/>
      <c r="S425" s="15" t="s">
        <v>35</v>
      </c>
    </row>
    <row r="426" spans="1:19" ht="12" customHeight="1">
      <c r="A426" s="7" t="s">
        <v>244</v>
      </c>
      <c r="B426" s="4" t="s">
        <v>30</v>
      </c>
      <c r="C426" s="5" t="s">
        <v>31</v>
      </c>
      <c r="D426" s="6">
        <v>40140</v>
      </c>
      <c r="E426" s="13">
        <v>0.5416666666666666</v>
      </c>
      <c r="H426" s="8">
        <v>8.57</v>
      </c>
      <c r="I426" s="8">
        <v>19.8</v>
      </c>
      <c r="J426" s="18">
        <v>10.039</v>
      </c>
      <c r="K426" s="9">
        <f t="shared" si="9"/>
        <v>10039</v>
      </c>
      <c r="L426" s="11"/>
      <c r="M426" s="8">
        <v>7.05</v>
      </c>
      <c r="N426" s="49"/>
      <c r="O426" s="8">
        <v>6.019</v>
      </c>
      <c r="P426" s="11">
        <v>92</v>
      </c>
      <c r="Q426" s="10"/>
      <c r="R426" s="11"/>
      <c r="S426" s="15" t="s">
        <v>35</v>
      </c>
    </row>
    <row r="427" spans="1:19" ht="12" customHeight="1">
      <c r="A427" s="7" t="s">
        <v>244</v>
      </c>
      <c r="B427" s="4" t="s">
        <v>30</v>
      </c>
      <c r="C427" s="5" t="s">
        <v>31</v>
      </c>
      <c r="D427" s="6">
        <v>40143</v>
      </c>
      <c r="E427" s="13">
        <v>0.4791666666666667</v>
      </c>
      <c r="H427" s="8">
        <v>8.48</v>
      </c>
      <c r="I427" s="8">
        <v>21.7</v>
      </c>
      <c r="J427" s="18">
        <v>10.68</v>
      </c>
      <c r="K427" s="9">
        <f t="shared" si="9"/>
        <v>10680</v>
      </c>
      <c r="L427" s="11"/>
      <c r="M427" s="8">
        <v>6.5</v>
      </c>
      <c r="N427" s="49"/>
      <c r="O427" s="8">
        <v>6.159</v>
      </c>
      <c r="P427" s="11">
        <v>82</v>
      </c>
      <c r="Q427" s="10"/>
      <c r="R427" s="11"/>
      <c r="S427" s="15" t="s">
        <v>35</v>
      </c>
    </row>
    <row r="428" spans="1:19" ht="12" customHeight="1">
      <c r="A428" s="7" t="s">
        <v>244</v>
      </c>
      <c r="B428" s="4" t="s">
        <v>30</v>
      </c>
      <c r="C428" s="5" t="s">
        <v>31</v>
      </c>
      <c r="D428" s="6">
        <v>40147</v>
      </c>
      <c r="E428" s="13">
        <v>0.5208333333333334</v>
      </c>
      <c r="H428" s="8">
        <v>8.43</v>
      </c>
      <c r="I428" s="8">
        <v>18.6</v>
      </c>
      <c r="J428" s="18">
        <v>9.81</v>
      </c>
      <c r="K428" s="9">
        <f t="shared" si="9"/>
        <v>9810</v>
      </c>
      <c r="L428" s="11">
        <v>84.9</v>
      </c>
      <c r="M428" s="8">
        <v>6.8</v>
      </c>
      <c r="N428" s="49"/>
      <c r="O428" s="8">
        <v>5.967</v>
      </c>
      <c r="P428" s="11">
        <v>120</v>
      </c>
      <c r="Q428" s="10"/>
      <c r="R428" s="11"/>
      <c r="S428" s="15" t="s">
        <v>35</v>
      </c>
    </row>
    <row r="429" spans="1:19" ht="12" customHeight="1">
      <c r="A429" s="7" t="s">
        <v>244</v>
      </c>
      <c r="B429" s="4" t="s">
        <v>30</v>
      </c>
      <c r="C429" s="5" t="s">
        <v>31</v>
      </c>
      <c r="D429" s="6">
        <v>40150</v>
      </c>
      <c r="E429" s="13">
        <v>0.5208333333333334</v>
      </c>
      <c r="H429" s="8">
        <v>8.55</v>
      </c>
      <c r="I429" s="8">
        <v>20.9</v>
      </c>
      <c r="J429" s="18">
        <v>9.71</v>
      </c>
      <c r="K429" s="9">
        <f t="shared" si="9"/>
        <v>9710</v>
      </c>
      <c r="L429" s="11">
        <v>87.1</v>
      </c>
      <c r="M429" s="8">
        <v>7.4</v>
      </c>
      <c r="N429" s="49"/>
      <c r="O429" s="8">
        <v>5.6745</v>
      </c>
      <c r="P429" s="11">
        <v>107</v>
      </c>
      <c r="Q429" s="10"/>
      <c r="R429" s="11"/>
      <c r="S429" s="15" t="s">
        <v>35</v>
      </c>
    </row>
    <row r="430" spans="1:19" ht="12" customHeight="1">
      <c r="A430" s="7" t="s">
        <v>244</v>
      </c>
      <c r="B430" s="4" t="s">
        <v>30</v>
      </c>
      <c r="C430" s="5" t="s">
        <v>31</v>
      </c>
      <c r="D430" s="6">
        <v>40154</v>
      </c>
      <c r="E430" s="13">
        <v>0.5625</v>
      </c>
      <c r="H430" s="8">
        <v>8.34</v>
      </c>
      <c r="I430" s="8">
        <v>21.3</v>
      </c>
      <c r="J430" s="18">
        <v>9.882</v>
      </c>
      <c r="K430" s="9">
        <f t="shared" si="9"/>
        <v>9882</v>
      </c>
      <c r="L430" s="11">
        <v>102.6</v>
      </c>
      <c r="M430" s="8">
        <v>7.5</v>
      </c>
      <c r="N430" s="49"/>
      <c r="O430" s="8">
        <v>5.7395</v>
      </c>
      <c r="P430" s="11">
        <v>80</v>
      </c>
      <c r="Q430" s="10"/>
      <c r="R430" s="11"/>
      <c r="S430" s="15" t="s">
        <v>35</v>
      </c>
    </row>
    <row r="431" spans="1:19" ht="12" customHeight="1">
      <c r="A431" s="7" t="s">
        <v>244</v>
      </c>
      <c r="B431" s="4" t="s">
        <v>30</v>
      </c>
      <c r="C431" s="5" t="s">
        <v>31</v>
      </c>
      <c r="D431" s="6">
        <v>40156</v>
      </c>
      <c r="E431" s="13">
        <v>0.4201388888888889</v>
      </c>
      <c r="H431" s="8">
        <v>8.55</v>
      </c>
      <c r="I431" s="8">
        <v>20.5</v>
      </c>
      <c r="J431" s="18">
        <v>9.721</v>
      </c>
      <c r="K431" s="9">
        <f t="shared" si="9"/>
        <v>9721</v>
      </c>
      <c r="L431" s="11"/>
      <c r="M431" s="8">
        <v>8.78</v>
      </c>
      <c r="N431" s="49"/>
      <c r="O431" s="8">
        <v>5.7395</v>
      </c>
      <c r="P431" s="11">
        <v>108</v>
      </c>
      <c r="Q431" s="10"/>
      <c r="R431" s="11"/>
      <c r="S431" s="15" t="s">
        <v>35</v>
      </c>
    </row>
    <row r="432" spans="1:19" ht="12" customHeight="1">
      <c r="A432" s="7" t="s">
        <v>244</v>
      </c>
      <c r="B432" s="4" t="s">
        <v>30</v>
      </c>
      <c r="C432" s="5" t="s">
        <v>31</v>
      </c>
      <c r="D432" s="6">
        <v>40161</v>
      </c>
      <c r="E432" s="13">
        <v>0.5</v>
      </c>
      <c r="H432" s="8">
        <v>8.61</v>
      </c>
      <c r="I432" s="8">
        <v>21.4</v>
      </c>
      <c r="J432" s="18">
        <v>9.982</v>
      </c>
      <c r="K432" s="9">
        <f t="shared" si="9"/>
        <v>9982</v>
      </c>
      <c r="L432" s="11">
        <v>98.6</v>
      </c>
      <c r="M432" s="8">
        <v>7.06</v>
      </c>
      <c r="N432" s="49"/>
      <c r="O432" s="8">
        <v>5.785</v>
      </c>
      <c r="P432" s="11">
        <v>97</v>
      </c>
      <c r="Q432" s="10"/>
      <c r="R432" s="11"/>
      <c r="S432" s="15" t="s">
        <v>35</v>
      </c>
    </row>
    <row r="433" spans="1:19" ht="12" customHeight="1">
      <c r="A433" s="7" t="s">
        <v>244</v>
      </c>
      <c r="B433" s="4" t="s">
        <v>30</v>
      </c>
      <c r="C433" s="5" t="s">
        <v>31</v>
      </c>
      <c r="D433" s="6">
        <v>40165</v>
      </c>
      <c r="E433" s="13">
        <v>0.4166666666666667</v>
      </c>
      <c r="H433" s="8">
        <v>8.76</v>
      </c>
      <c r="I433" s="8">
        <v>18.7</v>
      </c>
      <c r="J433" s="18">
        <v>9.453</v>
      </c>
      <c r="K433" s="9">
        <f t="shared" si="9"/>
        <v>9453</v>
      </c>
      <c r="L433" s="11">
        <v>97.2</v>
      </c>
      <c r="M433" s="8">
        <v>7.05</v>
      </c>
      <c r="N433" s="49"/>
      <c r="O433" s="8">
        <v>5.746</v>
      </c>
      <c r="P433" s="11">
        <v>105</v>
      </c>
      <c r="Q433" s="10"/>
      <c r="R433" s="11"/>
      <c r="S433" s="15" t="s">
        <v>35</v>
      </c>
    </row>
    <row r="434" spans="1:19" ht="12" customHeight="1">
      <c r="A434" s="7" t="s">
        <v>244</v>
      </c>
      <c r="B434" s="4" t="s">
        <v>30</v>
      </c>
      <c r="C434" s="5" t="s">
        <v>31</v>
      </c>
      <c r="D434" s="6">
        <v>40168</v>
      </c>
      <c r="E434" s="13">
        <v>0.46527777777777773</v>
      </c>
      <c r="H434" s="8">
        <v>8.92</v>
      </c>
      <c r="I434" s="8">
        <v>23</v>
      </c>
      <c r="J434" s="18">
        <v>10.482</v>
      </c>
      <c r="K434" s="9">
        <f t="shared" si="9"/>
        <v>10482</v>
      </c>
      <c r="L434" s="11">
        <v>101.5</v>
      </c>
      <c r="M434" s="8">
        <v>7.5</v>
      </c>
      <c r="N434" s="49"/>
      <c r="O434" s="8">
        <v>5.915</v>
      </c>
      <c r="P434" s="11">
        <v>92</v>
      </c>
      <c r="Q434" s="10"/>
      <c r="R434" s="11"/>
      <c r="S434" s="15" t="s">
        <v>35</v>
      </c>
    </row>
    <row r="435" spans="1:20" ht="12" customHeight="1">
      <c r="A435" s="7" t="s">
        <v>244</v>
      </c>
      <c r="B435" s="4" t="s">
        <v>30</v>
      </c>
      <c r="C435" s="5" t="s">
        <v>31</v>
      </c>
      <c r="D435" s="6">
        <v>40176</v>
      </c>
      <c r="E435" s="13">
        <v>0.53125</v>
      </c>
      <c r="H435" s="8">
        <v>9.02</v>
      </c>
      <c r="I435" s="8">
        <v>24.1</v>
      </c>
      <c r="J435" s="18">
        <v>10.432</v>
      </c>
      <c r="K435" s="9">
        <f t="shared" si="9"/>
        <v>10432</v>
      </c>
      <c r="L435" s="11">
        <v>109.8</v>
      </c>
      <c r="M435" s="8">
        <v>7.19</v>
      </c>
      <c r="N435" s="49"/>
      <c r="O435" s="8">
        <v>5.7815</v>
      </c>
      <c r="P435" s="11">
        <v>83</v>
      </c>
      <c r="Q435" s="10"/>
      <c r="R435" s="11"/>
      <c r="S435" s="15" t="s">
        <v>35</v>
      </c>
      <c r="T435" s="12" t="s">
        <v>100</v>
      </c>
    </row>
    <row r="436" spans="1:20" ht="12" customHeight="1">
      <c r="A436" s="7" t="s">
        <v>244</v>
      </c>
      <c r="B436" s="4" t="s">
        <v>30</v>
      </c>
      <c r="C436" s="5" t="s">
        <v>31</v>
      </c>
      <c r="D436" s="6">
        <v>40182</v>
      </c>
      <c r="E436" s="13">
        <v>0.576388888888889</v>
      </c>
      <c r="H436" s="8">
        <v>8.9</v>
      </c>
      <c r="I436" s="8">
        <v>23.9</v>
      </c>
      <c r="J436" s="18">
        <v>11.563</v>
      </c>
      <c r="K436" s="9">
        <f t="shared" si="9"/>
        <v>11563</v>
      </c>
      <c r="L436" s="11">
        <v>121.2</v>
      </c>
      <c r="M436" s="8">
        <v>6.7</v>
      </c>
      <c r="N436" s="49"/>
      <c r="O436" s="8">
        <v>6.4285</v>
      </c>
      <c r="P436" s="11">
        <v>90</v>
      </c>
      <c r="Q436" s="10"/>
      <c r="R436" s="11"/>
      <c r="S436" s="15" t="s">
        <v>35</v>
      </c>
      <c r="T436" s="12" t="s">
        <v>100</v>
      </c>
    </row>
    <row r="437" spans="1:19" ht="12" customHeight="1">
      <c r="A437" s="7" t="s">
        <v>244</v>
      </c>
      <c r="B437" s="4" t="s">
        <v>30</v>
      </c>
      <c r="C437" s="5" t="s">
        <v>31</v>
      </c>
      <c r="D437" s="6">
        <v>40185</v>
      </c>
      <c r="E437" s="13">
        <v>0.5104166666666666</v>
      </c>
      <c r="H437" s="8">
        <v>9.01</v>
      </c>
      <c r="I437" s="8">
        <v>25</v>
      </c>
      <c r="J437" s="18"/>
      <c r="L437" s="11">
        <v>81.8</v>
      </c>
      <c r="M437" s="8">
        <v>6.86</v>
      </c>
      <c r="N437" s="49"/>
      <c r="O437" s="8">
        <v>6.513</v>
      </c>
      <c r="P437" s="11"/>
      <c r="Q437" s="10"/>
      <c r="R437" s="11"/>
      <c r="S437" s="15" t="s">
        <v>35</v>
      </c>
    </row>
    <row r="438" spans="1:19" ht="12" customHeight="1">
      <c r="A438" s="7" t="s">
        <v>244</v>
      </c>
      <c r="B438" s="4" t="s">
        <v>30</v>
      </c>
      <c r="C438" s="5" t="s">
        <v>31</v>
      </c>
      <c r="D438" s="6">
        <v>40189</v>
      </c>
      <c r="E438" s="13">
        <v>0.40625</v>
      </c>
      <c r="H438" s="8">
        <v>8.78</v>
      </c>
      <c r="I438" s="8">
        <v>26.6</v>
      </c>
      <c r="J438" s="18">
        <v>12.487</v>
      </c>
      <c r="K438" s="9">
        <f aca="true" t="shared" si="10" ref="K438:K493">J438*1000</f>
        <v>12487</v>
      </c>
      <c r="L438" s="11">
        <v>93.7</v>
      </c>
      <c r="M438" s="8">
        <v>5.3</v>
      </c>
      <c r="N438" s="49"/>
      <c r="O438" s="8">
        <v>6.643</v>
      </c>
      <c r="P438" s="11">
        <v>70</v>
      </c>
      <c r="Q438" s="10"/>
      <c r="R438" s="11"/>
      <c r="S438" s="15" t="s">
        <v>35</v>
      </c>
    </row>
    <row r="439" spans="1:19" ht="12" customHeight="1">
      <c r="A439" s="7" t="s">
        <v>244</v>
      </c>
      <c r="B439" s="4" t="s">
        <v>30</v>
      </c>
      <c r="C439" s="5" t="s">
        <v>31</v>
      </c>
      <c r="D439" s="6">
        <v>40192</v>
      </c>
      <c r="E439" s="13">
        <v>0.6666666666666666</v>
      </c>
      <c r="H439" s="8">
        <v>8.91</v>
      </c>
      <c r="I439" s="8">
        <v>23.9</v>
      </c>
      <c r="J439" s="18">
        <v>11.986</v>
      </c>
      <c r="K439" s="9">
        <f t="shared" si="10"/>
        <v>11986</v>
      </c>
      <c r="L439" s="11">
        <v>101.6</v>
      </c>
      <c r="M439" s="8">
        <v>7.85</v>
      </c>
      <c r="N439" s="49"/>
      <c r="O439" s="8">
        <v>6.669</v>
      </c>
      <c r="P439" s="11">
        <v>100</v>
      </c>
      <c r="Q439" s="10"/>
      <c r="R439" s="11"/>
      <c r="S439" s="15" t="s">
        <v>35</v>
      </c>
    </row>
    <row r="440" spans="1:19" ht="12" customHeight="1">
      <c r="A440" s="7" t="s">
        <v>244</v>
      </c>
      <c r="B440" s="4" t="s">
        <v>30</v>
      </c>
      <c r="C440" s="5" t="s">
        <v>31</v>
      </c>
      <c r="D440" s="6">
        <v>40196</v>
      </c>
      <c r="E440" s="13">
        <v>0.4583333333333333</v>
      </c>
      <c r="H440" s="8">
        <v>9.24</v>
      </c>
      <c r="I440" s="8">
        <v>18.3</v>
      </c>
      <c r="J440" s="18">
        <v>10.956</v>
      </c>
      <c r="K440" s="9">
        <f t="shared" si="10"/>
        <v>10956</v>
      </c>
      <c r="L440" s="11">
        <v>103.2</v>
      </c>
      <c r="M440" s="8">
        <v>8.04</v>
      </c>
      <c r="N440" s="49"/>
      <c r="O440" s="8">
        <v>7.015</v>
      </c>
      <c r="P440" s="11">
        <v>89</v>
      </c>
      <c r="Q440" s="10"/>
      <c r="R440" s="11"/>
      <c r="S440" s="15" t="s">
        <v>35</v>
      </c>
    </row>
    <row r="441" spans="1:19" ht="12" customHeight="1">
      <c r="A441" s="7" t="s">
        <v>244</v>
      </c>
      <c r="B441" s="4" t="s">
        <v>30</v>
      </c>
      <c r="C441" s="5" t="s">
        <v>31</v>
      </c>
      <c r="D441" s="6">
        <v>40199</v>
      </c>
      <c r="E441" s="13">
        <v>0.5381944444444444</v>
      </c>
      <c r="H441" s="8">
        <v>9.46</v>
      </c>
      <c r="I441" s="8">
        <v>24.5</v>
      </c>
      <c r="J441" s="18">
        <v>12.664</v>
      </c>
      <c r="K441" s="9">
        <f t="shared" si="10"/>
        <v>12664</v>
      </c>
      <c r="L441" s="11">
        <v>25.2</v>
      </c>
      <c r="M441" s="8">
        <v>9.69</v>
      </c>
      <c r="N441" s="49"/>
      <c r="O441" s="8">
        <v>6.968</v>
      </c>
      <c r="P441" s="11">
        <v>126</v>
      </c>
      <c r="Q441" s="10"/>
      <c r="R441" s="11"/>
      <c r="S441" s="15" t="s">
        <v>35</v>
      </c>
    </row>
    <row r="442" spans="1:19" ht="12" customHeight="1">
      <c r="A442" s="7" t="s">
        <v>244</v>
      </c>
      <c r="B442" s="4" t="s">
        <v>30</v>
      </c>
      <c r="C442" s="5" t="s">
        <v>31</v>
      </c>
      <c r="D442" s="6">
        <v>40203</v>
      </c>
      <c r="E442" s="13">
        <v>0.44097222222222227</v>
      </c>
      <c r="H442" s="8">
        <v>9.17</v>
      </c>
      <c r="I442" s="8">
        <v>22</v>
      </c>
      <c r="J442" s="18">
        <v>12.152</v>
      </c>
      <c r="K442" s="9">
        <f t="shared" si="10"/>
        <v>12152</v>
      </c>
      <c r="L442" s="11">
        <v>130.8</v>
      </c>
      <c r="M442" s="8">
        <v>6.69</v>
      </c>
      <c r="N442" s="49"/>
      <c r="O442" s="8">
        <v>6.9475</v>
      </c>
      <c r="P442" s="11">
        <f>0.23*300</f>
        <v>69</v>
      </c>
      <c r="Q442" s="10"/>
      <c r="R442" s="11"/>
      <c r="S442" s="15" t="s">
        <v>35</v>
      </c>
    </row>
    <row r="443" spans="1:19" ht="12" customHeight="1">
      <c r="A443" s="7" t="s">
        <v>244</v>
      </c>
      <c r="B443" s="4" t="s">
        <v>30</v>
      </c>
      <c r="C443" s="5" t="s">
        <v>31</v>
      </c>
      <c r="D443" s="6">
        <v>40206</v>
      </c>
      <c r="E443" s="13">
        <v>0.7222222222222222</v>
      </c>
      <c r="H443" s="8">
        <v>8.96</v>
      </c>
      <c r="I443" s="8">
        <v>24.5</v>
      </c>
      <c r="J443" s="18">
        <v>13.795</v>
      </c>
      <c r="K443" s="9">
        <f t="shared" si="10"/>
        <v>13795</v>
      </c>
      <c r="L443" s="11">
        <v>4.3</v>
      </c>
      <c r="M443" s="8">
        <v>9.69</v>
      </c>
      <c r="N443" s="49"/>
      <c r="O443" s="8">
        <v>7.618</v>
      </c>
      <c r="P443" s="11">
        <v>54</v>
      </c>
      <c r="Q443" s="10"/>
      <c r="R443" s="11"/>
      <c r="S443" s="15" t="s">
        <v>63</v>
      </c>
    </row>
    <row r="444" spans="1:19" ht="12" customHeight="1">
      <c r="A444" s="7" t="s">
        <v>244</v>
      </c>
      <c r="B444" s="4" t="s">
        <v>30</v>
      </c>
      <c r="C444" s="5" t="s">
        <v>31</v>
      </c>
      <c r="D444" s="6">
        <v>40210</v>
      </c>
      <c r="E444" s="13">
        <v>0.4548611111111111</v>
      </c>
      <c r="H444" s="8">
        <v>8.25</v>
      </c>
      <c r="I444" s="8">
        <v>19.7</v>
      </c>
      <c r="J444" s="18">
        <v>12.227</v>
      </c>
      <c r="K444" s="9">
        <f t="shared" si="10"/>
        <v>12227</v>
      </c>
      <c r="L444" s="11">
        <v>115.6</v>
      </c>
      <c r="M444" s="8">
        <v>6.96</v>
      </c>
      <c r="O444" s="49">
        <v>7.2865</v>
      </c>
      <c r="P444" s="11">
        <f>0.2*300</f>
        <v>60</v>
      </c>
      <c r="Q444" s="10"/>
      <c r="R444" s="11"/>
      <c r="S444" s="15" t="s">
        <v>56</v>
      </c>
    </row>
    <row r="445" spans="1:19" ht="12" customHeight="1">
      <c r="A445" s="7" t="s">
        <v>244</v>
      </c>
      <c r="B445" s="4" t="s">
        <v>30</v>
      </c>
      <c r="C445" s="5" t="s">
        <v>31</v>
      </c>
      <c r="D445" s="6">
        <v>40213</v>
      </c>
      <c r="E445" s="13">
        <v>0.4798611111111111</v>
      </c>
      <c r="H445" s="8">
        <v>9.18</v>
      </c>
      <c r="I445" s="8">
        <v>24.9</v>
      </c>
      <c r="J445" s="18">
        <v>13.859</v>
      </c>
      <c r="K445" s="9">
        <f t="shared" si="10"/>
        <v>13859</v>
      </c>
      <c r="L445" s="11">
        <v>-4.2</v>
      </c>
      <c r="M445" s="8">
        <v>8.09</v>
      </c>
      <c r="O445" s="49">
        <v>7.527</v>
      </c>
      <c r="P445" s="11">
        <v>70</v>
      </c>
      <c r="Q445" s="10"/>
      <c r="R445" s="11"/>
      <c r="S445" s="15" t="s">
        <v>35</v>
      </c>
    </row>
    <row r="446" spans="1:19" ht="12" customHeight="1">
      <c r="A446" s="7" t="s">
        <v>244</v>
      </c>
      <c r="B446" s="4" t="s">
        <v>30</v>
      </c>
      <c r="C446" s="5" t="s">
        <v>31</v>
      </c>
      <c r="D446" s="6">
        <v>40217</v>
      </c>
      <c r="E446" s="13">
        <v>0.4618055555555556</v>
      </c>
      <c r="H446" s="8">
        <v>9.2</v>
      </c>
      <c r="I446" s="8">
        <v>24.5</v>
      </c>
      <c r="J446" s="18">
        <v>14.049</v>
      </c>
      <c r="K446" s="9">
        <f t="shared" si="10"/>
        <v>14049</v>
      </c>
      <c r="L446" s="11">
        <v>29.2</v>
      </c>
      <c r="M446" s="8">
        <v>5.56</v>
      </c>
      <c r="O446" s="49">
        <v>7.7265</v>
      </c>
      <c r="P446" s="11">
        <f>0.2*300</f>
        <v>60</v>
      </c>
      <c r="Q446" s="10"/>
      <c r="R446" s="11"/>
      <c r="S446" s="15" t="s">
        <v>35</v>
      </c>
    </row>
    <row r="447" spans="1:19" ht="12" customHeight="1">
      <c r="A447" s="7" t="s">
        <v>244</v>
      </c>
      <c r="B447" s="4" t="s">
        <v>30</v>
      </c>
      <c r="C447" s="5" t="s">
        <v>31</v>
      </c>
      <c r="D447" s="6">
        <v>40221</v>
      </c>
      <c r="E447" s="13">
        <v>0.5625</v>
      </c>
      <c r="H447" s="8">
        <v>9.12</v>
      </c>
      <c r="I447" s="8">
        <v>24</v>
      </c>
      <c r="J447" s="18">
        <v>14.154</v>
      </c>
      <c r="K447" s="9">
        <f t="shared" si="10"/>
        <v>14154</v>
      </c>
      <c r="L447" s="11">
        <v>-15.3</v>
      </c>
      <c r="M447" s="8">
        <v>6.25</v>
      </c>
      <c r="O447" s="49">
        <v>7.8485</v>
      </c>
      <c r="P447" s="11"/>
      <c r="Q447" s="10"/>
      <c r="R447" s="11"/>
      <c r="S447" s="15" t="s">
        <v>11</v>
      </c>
    </row>
    <row r="448" spans="1:19" ht="12" customHeight="1">
      <c r="A448" s="7" t="s">
        <v>244</v>
      </c>
      <c r="B448" s="4" t="s">
        <v>30</v>
      </c>
      <c r="C448" s="5" t="s">
        <v>31</v>
      </c>
      <c r="D448" s="6">
        <v>40224</v>
      </c>
      <c r="E448" s="13">
        <v>0.5729166666666666</v>
      </c>
      <c r="H448" s="8">
        <v>9.06</v>
      </c>
      <c r="I448" s="8">
        <v>21.4</v>
      </c>
      <c r="J448" s="18">
        <v>14.176</v>
      </c>
      <c r="K448" s="9">
        <f t="shared" si="10"/>
        <v>14176</v>
      </c>
      <c r="L448" s="11">
        <v>0.1</v>
      </c>
      <c r="M448" s="8">
        <v>6.49</v>
      </c>
      <c r="O448" s="49">
        <v>8.203</v>
      </c>
      <c r="P448" s="11">
        <v>62</v>
      </c>
      <c r="Q448" s="10"/>
      <c r="R448" s="11"/>
      <c r="S448" s="15" t="s">
        <v>11</v>
      </c>
    </row>
    <row r="449" spans="1:19" ht="12" customHeight="1">
      <c r="A449" s="7" t="s">
        <v>244</v>
      </c>
      <c r="B449" s="4" t="s">
        <v>30</v>
      </c>
      <c r="C449" s="5" t="s">
        <v>31</v>
      </c>
      <c r="D449" s="6">
        <v>40228</v>
      </c>
      <c r="E449" s="13">
        <v>0.5</v>
      </c>
      <c r="H449" s="8">
        <v>8.96</v>
      </c>
      <c r="I449" s="8">
        <v>25.9</v>
      </c>
      <c r="J449" s="18">
        <v>15.23</v>
      </c>
      <c r="K449" s="9">
        <f t="shared" si="10"/>
        <v>15230</v>
      </c>
      <c r="L449" s="11">
        <v>73.4</v>
      </c>
      <c r="M449" s="8">
        <v>6.24</v>
      </c>
      <c r="O449" s="49">
        <v>8.2355</v>
      </c>
      <c r="P449" s="11">
        <v>57</v>
      </c>
      <c r="Q449" s="10"/>
      <c r="R449" s="11"/>
      <c r="S449" s="15" t="s">
        <v>11</v>
      </c>
    </row>
    <row r="450" spans="1:19" ht="12" customHeight="1">
      <c r="A450" s="7" t="s">
        <v>244</v>
      </c>
      <c r="B450" s="4" t="s">
        <v>30</v>
      </c>
      <c r="C450" s="5" t="s">
        <v>31</v>
      </c>
      <c r="D450" s="6">
        <v>40231</v>
      </c>
      <c r="E450" s="13">
        <v>0.5493055555555556</v>
      </c>
      <c r="H450" s="8">
        <v>9.21</v>
      </c>
      <c r="I450" s="8">
        <v>24</v>
      </c>
      <c r="J450" s="18">
        <v>15.184</v>
      </c>
      <c r="K450" s="9">
        <f t="shared" si="10"/>
        <v>15184</v>
      </c>
      <c r="L450" s="11">
        <v>78.6</v>
      </c>
      <c r="M450" s="8">
        <v>6.95</v>
      </c>
      <c r="O450" s="49">
        <v>8.424</v>
      </c>
      <c r="P450" s="11">
        <v>65</v>
      </c>
      <c r="Q450" s="10"/>
      <c r="R450" s="11"/>
      <c r="S450" s="15" t="s">
        <v>35</v>
      </c>
    </row>
    <row r="451" spans="1:19" ht="12" customHeight="1">
      <c r="A451" s="7" t="s">
        <v>244</v>
      </c>
      <c r="B451" s="4" t="s">
        <v>30</v>
      </c>
      <c r="C451" s="5" t="s">
        <v>31</v>
      </c>
      <c r="D451" s="6">
        <v>40235</v>
      </c>
      <c r="E451" s="13">
        <v>0.4479166666666667</v>
      </c>
      <c r="H451" s="8">
        <v>9.1</v>
      </c>
      <c r="I451" s="8">
        <v>23.4</v>
      </c>
      <c r="J451" s="18">
        <v>15.323</v>
      </c>
      <c r="K451" s="9">
        <v>15323</v>
      </c>
      <c r="L451" s="11">
        <v>68.4</v>
      </c>
      <c r="M451" s="8">
        <v>6.48</v>
      </c>
      <c r="O451" s="49">
        <v>8.5865</v>
      </c>
      <c r="P451" s="11">
        <v>65</v>
      </c>
      <c r="Q451" s="10"/>
      <c r="R451" s="11"/>
      <c r="S451" s="15" t="s">
        <v>11</v>
      </c>
    </row>
    <row r="452" spans="1:19" ht="12" customHeight="1">
      <c r="A452" s="7" t="s">
        <v>244</v>
      </c>
      <c r="B452" s="4" t="s">
        <v>30</v>
      </c>
      <c r="C452" s="5" t="s">
        <v>31</v>
      </c>
      <c r="D452" s="6">
        <v>40238</v>
      </c>
      <c r="E452" s="13">
        <v>0.5208333333333334</v>
      </c>
      <c r="H452" s="8">
        <v>8.78</v>
      </c>
      <c r="I452" s="8">
        <v>18.1</v>
      </c>
      <c r="J452" s="18">
        <v>14.507</v>
      </c>
      <c r="K452" s="9">
        <v>14507</v>
      </c>
      <c r="L452" s="11">
        <v>92.9</v>
      </c>
      <c r="M452" s="8">
        <v>8.47</v>
      </c>
      <c r="O452" s="3">
        <v>8.8958</v>
      </c>
      <c r="P452" s="11">
        <v>50</v>
      </c>
      <c r="Q452" s="10"/>
      <c r="R452" s="11"/>
      <c r="S452" s="15" t="s">
        <v>11</v>
      </c>
    </row>
    <row r="453" spans="1:19" ht="12" customHeight="1">
      <c r="A453" s="7" t="s">
        <v>244</v>
      </c>
      <c r="B453" s="4" t="s">
        <v>30</v>
      </c>
      <c r="C453" s="5" t="s">
        <v>31</v>
      </c>
      <c r="D453" s="6">
        <v>40242</v>
      </c>
      <c r="E453" s="13">
        <v>0.4444444444444444</v>
      </c>
      <c r="H453" s="8">
        <v>9.24</v>
      </c>
      <c r="I453" s="8">
        <v>22.5</v>
      </c>
      <c r="J453" s="18">
        <v>15.978</v>
      </c>
      <c r="K453" s="9">
        <v>15978</v>
      </c>
      <c r="L453" s="11">
        <v>-7.8</v>
      </c>
      <c r="M453" s="8"/>
      <c r="O453" s="3">
        <v>9.0935</v>
      </c>
      <c r="P453" s="11">
        <v>60</v>
      </c>
      <c r="Q453" s="10"/>
      <c r="R453" s="11"/>
      <c r="S453" s="15" t="s">
        <v>11</v>
      </c>
    </row>
    <row r="454" spans="1:19" ht="12" customHeight="1">
      <c r="A454" s="7" t="s">
        <v>244</v>
      </c>
      <c r="B454" s="4" t="s">
        <v>30</v>
      </c>
      <c r="C454" s="5" t="s">
        <v>31</v>
      </c>
      <c r="D454" s="6">
        <v>40246</v>
      </c>
      <c r="E454" s="13">
        <v>0.5034722222222222</v>
      </c>
      <c r="H454" s="8">
        <v>9.2</v>
      </c>
      <c r="I454" s="8">
        <v>17.6</v>
      </c>
      <c r="J454" s="18">
        <v>13.899</v>
      </c>
      <c r="K454" s="9">
        <v>13899</v>
      </c>
      <c r="L454" s="11">
        <v>75.5</v>
      </c>
      <c r="M454" s="8">
        <v>7.5</v>
      </c>
      <c r="O454" s="3">
        <v>8.749</v>
      </c>
      <c r="P454" s="11">
        <v>60</v>
      </c>
      <c r="Q454" s="10"/>
      <c r="R454" s="11"/>
      <c r="S454" s="15" t="s">
        <v>11</v>
      </c>
    </row>
    <row r="455" spans="1:20" ht="12" customHeight="1">
      <c r="A455" s="7" t="s">
        <v>244</v>
      </c>
      <c r="B455" s="4" t="s">
        <v>30</v>
      </c>
      <c r="C455" s="5" t="s">
        <v>31</v>
      </c>
      <c r="D455" s="6">
        <v>40249</v>
      </c>
      <c r="E455" s="13">
        <v>0.4930555555555556</v>
      </c>
      <c r="H455" s="8">
        <v>8.81</v>
      </c>
      <c r="I455" s="8">
        <v>19.1</v>
      </c>
      <c r="J455" s="18">
        <v>14.318</v>
      </c>
      <c r="K455" s="9">
        <v>14318</v>
      </c>
      <c r="L455" s="11">
        <v>38</v>
      </c>
      <c r="M455" s="8">
        <v>7.81</v>
      </c>
      <c r="O455" s="3">
        <v>8.632</v>
      </c>
      <c r="P455" s="11">
        <v>60</v>
      </c>
      <c r="Q455" s="10"/>
      <c r="R455" s="11"/>
      <c r="S455" s="15" t="s">
        <v>11</v>
      </c>
      <c r="T455" s="12" t="s">
        <v>281</v>
      </c>
    </row>
    <row r="456" spans="1:20" ht="12" customHeight="1">
      <c r="A456" s="7" t="s">
        <v>244</v>
      </c>
      <c r="B456" s="4" t="s">
        <v>30</v>
      </c>
      <c r="C456" s="5" t="s">
        <v>31</v>
      </c>
      <c r="D456" s="6">
        <v>40252</v>
      </c>
      <c r="E456" s="13">
        <v>0.4861111111111111</v>
      </c>
      <c r="H456" s="8">
        <v>8.84</v>
      </c>
      <c r="I456" s="8">
        <v>23</v>
      </c>
      <c r="J456" s="18">
        <v>15.684</v>
      </c>
      <c r="K456" s="9">
        <v>15684</v>
      </c>
      <c r="L456" s="11">
        <v>15.2</v>
      </c>
      <c r="M456" s="8">
        <v>6.9</v>
      </c>
      <c r="O456" s="3">
        <v>8.8465</v>
      </c>
      <c r="P456" s="11">
        <v>58</v>
      </c>
      <c r="Q456" s="10"/>
      <c r="R456" s="11"/>
      <c r="S456" s="15" t="s">
        <v>11</v>
      </c>
      <c r="T456" s="12" t="s">
        <v>281</v>
      </c>
    </row>
    <row r="457" spans="1:19" ht="12" customHeight="1">
      <c r="A457" s="7" t="s">
        <v>244</v>
      </c>
      <c r="B457" s="4" t="s">
        <v>30</v>
      </c>
      <c r="C457" s="5" t="s">
        <v>31</v>
      </c>
      <c r="D457" s="6">
        <v>40256</v>
      </c>
      <c r="E457" s="13">
        <v>0.6041666666666666</v>
      </c>
      <c r="H457" s="8">
        <v>8.8</v>
      </c>
      <c r="I457" s="8">
        <v>23</v>
      </c>
      <c r="J457" s="18">
        <v>16.123</v>
      </c>
      <c r="K457" s="9">
        <v>16123</v>
      </c>
      <c r="L457" s="11">
        <v>25</v>
      </c>
      <c r="M457" s="8">
        <v>7.21</v>
      </c>
      <c r="O457" s="3">
        <v>8.912</v>
      </c>
      <c r="P457" s="11">
        <v>56</v>
      </c>
      <c r="Q457" s="10"/>
      <c r="R457" s="11"/>
      <c r="S457" s="15" t="s">
        <v>60</v>
      </c>
    </row>
    <row r="458" spans="1:19" ht="12" customHeight="1">
      <c r="A458" s="7" t="s">
        <v>244</v>
      </c>
      <c r="B458" s="4" t="s">
        <v>30</v>
      </c>
      <c r="C458" s="5" t="s">
        <v>31</v>
      </c>
      <c r="D458" s="6">
        <v>40259</v>
      </c>
      <c r="E458" s="13">
        <v>0.4861111111111111</v>
      </c>
      <c r="H458" s="8">
        <v>8.55</v>
      </c>
      <c r="I458" s="8">
        <v>21.3</v>
      </c>
      <c r="J458" s="18">
        <v>15.648</v>
      </c>
      <c r="K458" s="9">
        <v>15648</v>
      </c>
      <c r="L458" s="11">
        <v>36.6</v>
      </c>
      <c r="M458" s="8">
        <v>7.88</v>
      </c>
      <c r="O458" s="3">
        <v>9.087</v>
      </c>
      <c r="P458" s="11">
        <v>62</v>
      </c>
      <c r="Q458" s="10"/>
      <c r="R458" s="11"/>
      <c r="S458" s="15" t="s">
        <v>11</v>
      </c>
    </row>
    <row r="459" spans="1:19" ht="12" customHeight="1">
      <c r="A459" s="7" t="s">
        <v>244</v>
      </c>
      <c r="B459" s="4" t="s">
        <v>30</v>
      </c>
      <c r="C459" s="5" t="s">
        <v>31</v>
      </c>
      <c r="D459" s="6">
        <v>40263</v>
      </c>
      <c r="E459" s="13">
        <v>0.44097222222222227</v>
      </c>
      <c r="H459" s="8">
        <v>9.17</v>
      </c>
      <c r="I459" s="8">
        <v>21.4</v>
      </c>
      <c r="J459" s="18">
        <v>17.303</v>
      </c>
      <c r="K459" s="9">
        <v>17303</v>
      </c>
      <c r="L459" s="11">
        <v>160.6</v>
      </c>
      <c r="M459" s="8">
        <v>6.25</v>
      </c>
      <c r="O459" s="3">
        <v>10.0165</v>
      </c>
      <c r="P459" s="11">
        <v>66</v>
      </c>
      <c r="Q459" s="10"/>
      <c r="R459" s="11"/>
      <c r="S459" s="15" t="s">
        <v>56</v>
      </c>
    </row>
    <row r="460" spans="1:19" ht="12" customHeight="1">
      <c r="A460" s="7" t="s">
        <v>244</v>
      </c>
      <c r="B460" s="4" t="s">
        <v>30</v>
      </c>
      <c r="C460" s="5" t="s">
        <v>31</v>
      </c>
      <c r="D460" s="6">
        <v>40266</v>
      </c>
      <c r="E460" s="13">
        <v>0.46875</v>
      </c>
      <c r="H460" s="8">
        <v>8.81</v>
      </c>
      <c r="I460" s="8">
        <v>19.9</v>
      </c>
      <c r="J460" s="18">
        <v>15.54</v>
      </c>
      <c r="K460" s="9">
        <v>15540</v>
      </c>
      <c r="L460" s="11"/>
      <c r="M460" s="8">
        <v>6.14</v>
      </c>
      <c r="O460" s="3">
        <v>11.19</v>
      </c>
      <c r="P460" s="11">
        <v>60</v>
      </c>
      <c r="Q460" s="10"/>
      <c r="R460" s="11"/>
      <c r="S460" s="15" t="s">
        <v>11</v>
      </c>
    </row>
    <row r="461" spans="1:19" ht="12" customHeight="1">
      <c r="A461" s="7" t="s">
        <v>244</v>
      </c>
      <c r="B461" s="4" t="s">
        <v>30</v>
      </c>
      <c r="C461" s="5" t="s">
        <v>31</v>
      </c>
      <c r="D461" s="6">
        <v>40269</v>
      </c>
      <c r="E461" s="13">
        <v>0.4895833333333333</v>
      </c>
      <c r="H461" s="8">
        <v>8.7</v>
      </c>
      <c r="I461" s="8">
        <v>20.6</v>
      </c>
      <c r="J461" s="18">
        <v>16.213</v>
      </c>
      <c r="K461" s="9">
        <v>16213</v>
      </c>
      <c r="L461" s="11">
        <v>18.2</v>
      </c>
      <c r="M461" s="8">
        <v>5.92</v>
      </c>
      <c r="O461" s="3">
        <v>9.5166</v>
      </c>
      <c r="P461" s="11">
        <v>58</v>
      </c>
      <c r="Q461" s="10"/>
      <c r="R461" s="11"/>
      <c r="S461" s="15" t="s">
        <v>11</v>
      </c>
    </row>
    <row r="462" spans="1:19" ht="12" customHeight="1">
      <c r="A462" s="7" t="s">
        <v>244</v>
      </c>
      <c r="B462" s="4" t="s">
        <v>30</v>
      </c>
      <c r="C462" s="5" t="s">
        <v>31</v>
      </c>
      <c r="D462" s="6">
        <v>40274</v>
      </c>
      <c r="E462" s="13">
        <v>0.47222222222222227</v>
      </c>
      <c r="H462" s="8">
        <v>8.28</v>
      </c>
      <c r="I462" s="8">
        <v>20.7</v>
      </c>
      <c r="J462" s="18">
        <v>14.66</v>
      </c>
      <c r="K462" s="9">
        <v>14660</v>
      </c>
      <c r="L462" s="11">
        <v>34.1</v>
      </c>
      <c r="M462" s="8">
        <v>5.5</v>
      </c>
      <c r="O462" s="3">
        <v>8.593</v>
      </c>
      <c r="P462" s="11">
        <v>55</v>
      </c>
      <c r="Q462" s="10"/>
      <c r="R462" s="11"/>
      <c r="S462" s="15" t="s">
        <v>11</v>
      </c>
    </row>
    <row r="463" spans="1:20" s="49" customFormat="1" ht="11.25">
      <c r="A463" s="31" t="s">
        <v>282</v>
      </c>
      <c r="B463" s="31" t="s">
        <v>30</v>
      </c>
      <c r="C463" s="35" t="s">
        <v>31</v>
      </c>
      <c r="D463" s="34">
        <v>40011</v>
      </c>
      <c r="E463" s="30">
        <v>0.6527777777777778</v>
      </c>
      <c r="F463" s="31">
        <v>303055</v>
      </c>
      <c r="G463" s="31">
        <v>6070728</v>
      </c>
      <c r="H463" s="31">
        <v>6.9</v>
      </c>
      <c r="I463" s="32">
        <v>15.2</v>
      </c>
      <c r="J463" s="31">
        <v>4.42</v>
      </c>
      <c r="K463" s="9">
        <f t="shared" si="10"/>
        <v>4420</v>
      </c>
      <c r="L463" s="31">
        <v>164</v>
      </c>
      <c r="M463" s="31"/>
      <c r="O463" s="31">
        <v>2.04</v>
      </c>
      <c r="P463" s="31">
        <v>31</v>
      </c>
      <c r="Q463" s="31">
        <v>8</v>
      </c>
      <c r="R463" s="33"/>
      <c r="S463" s="31" t="s">
        <v>40</v>
      </c>
      <c r="T463" s="26" t="s">
        <v>283</v>
      </c>
    </row>
    <row r="464" spans="1:20" ht="12" customHeight="1">
      <c r="A464" s="31" t="s">
        <v>282</v>
      </c>
      <c r="B464" s="31" t="s">
        <v>30</v>
      </c>
      <c r="C464" s="35" t="s">
        <v>31</v>
      </c>
      <c r="D464" s="34">
        <v>40014</v>
      </c>
      <c r="E464" s="30">
        <v>0.5416666666666666</v>
      </c>
      <c r="F464" s="31"/>
      <c r="G464" s="31"/>
      <c r="H464" s="31">
        <v>5.62</v>
      </c>
      <c r="I464" s="32">
        <v>15.6</v>
      </c>
      <c r="J464" s="31">
        <v>4.92</v>
      </c>
      <c r="K464" s="9">
        <f t="shared" si="10"/>
        <v>4920</v>
      </c>
      <c r="L464" s="31">
        <v>161</v>
      </c>
      <c r="M464" s="31"/>
      <c r="N464" s="49"/>
      <c r="O464" s="31">
        <v>2.57</v>
      </c>
      <c r="P464" s="31">
        <v>18</v>
      </c>
      <c r="Q464" s="31">
        <v>32</v>
      </c>
      <c r="R464" s="33"/>
      <c r="S464" s="31" t="s">
        <v>40</v>
      </c>
      <c r="T464" s="26" t="s">
        <v>284</v>
      </c>
    </row>
    <row r="465" spans="1:20" ht="12" customHeight="1">
      <c r="A465" s="31" t="s">
        <v>282</v>
      </c>
      <c r="B465" s="31" t="s">
        <v>30</v>
      </c>
      <c r="C465" s="35" t="s">
        <v>31</v>
      </c>
      <c r="D465" s="34">
        <v>40018</v>
      </c>
      <c r="E465" s="30">
        <v>0.6458333333333334</v>
      </c>
      <c r="F465" s="31"/>
      <c r="G465" s="31"/>
      <c r="H465" s="31">
        <v>7.87</v>
      </c>
      <c r="I465" s="32">
        <v>16.8</v>
      </c>
      <c r="J465" s="31">
        <v>8.09</v>
      </c>
      <c r="K465" s="9">
        <f t="shared" si="10"/>
        <v>8090</v>
      </c>
      <c r="L465" s="31">
        <v>136</v>
      </c>
      <c r="M465" s="31"/>
      <c r="N465" s="49"/>
      <c r="O465" s="31">
        <v>4.28</v>
      </c>
      <c r="P465" s="31">
        <v>75</v>
      </c>
      <c r="Q465" s="31">
        <v>8</v>
      </c>
      <c r="R465" s="33"/>
      <c r="S465" s="31" t="s">
        <v>40</v>
      </c>
      <c r="T465" s="26" t="s">
        <v>285</v>
      </c>
    </row>
    <row r="466" spans="1:20" ht="12" customHeight="1">
      <c r="A466" s="31" t="s">
        <v>282</v>
      </c>
      <c r="B466" s="31" t="s">
        <v>30</v>
      </c>
      <c r="C466" s="35" t="s">
        <v>31</v>
      </c>
      <c r="D466" s="34">
        <v>40021</v>
      </c>
      <c r="E466" s="30">
        <v>0.47222222222222227</v>
      </c>
      <c r="F466" s="31"/>
      <c r="G466" s="31"/>
      <c r="H466" s="31">
        <v>7.08</v>
      </c>
      <c r="I466" s="32">
        <v>14.4</v>
      </c>
      <c r="J466" s="31">
        <v>6.77</v>
      </c>
      <c r="K466" s="9">
        <f t="shared" si="10"/>
        <v>6770</v>
      </c>
      <c r="L466" s="31">
        <v>138</v>
      </c>
      <c r="M466" s="31"/>
      <c r="N466" s="49"/>
      <c r="O466" s="31">
        <v>3.59</v>
      </c>
      <c r="P466" s="31">
        <v>45</v>
      </c>
      <c r="Q466" s="31">
        <v>9</v>
      </c>
      <c r="R466" s="33"/>
      <c r="S466" s="31" t="s">
        <v>40</v>
      </c>
      <c r="T466" s="26" t="s">
        <v>286</v>
      </c>
    </row>
    <row r="467" spans="1:20" ht="12" customHeight="1">
      <c r="A467" s="31" t="s">
        <v>282</v>
      </c>
      <c r="B467" s="31" t="s">
        <v>30</v>
      </c>
      <c r="C467" s="35" t="s">
        <v>31</v>
      </c>
      <c r="D467" s="34">
        <v>40022</v>
      </c>
      <c r="E467" s="30">
        <v>0.4826388888888889</v>
      </c>
      <c r="F467" s="31">
        <v>302991</v>
      </c>
      <c r="G467" s="31">
        <v>6070631</v>
      </c>
      <c r="H467" s="31">
        <v>7.03</v>
      </c>
      <c r="I467" s="32">
        <v>13.31</v>
      </c>
      <c r="J467" s="31">
        <v>5.447</v>
      </c>
      <c r="K467" s="9">
        <f t="shared" si="10"/>
        <v>5447</v>
      </c>
      <c r="L467" s="31">
        <v>257.9</v>
      </c>
      <c r="M467" s="31">
        <v>10.9</v>
      </c>
      <c r="N467" s="49"/>
      <c r="O467" s="31">
        <v>4.551</v>
      </c>
      <c r="P467" s="31">
        <v>31</v>
      </c>
      <c r="Q467" s="31">
        <v>0</v>
      </c>
      <c r="R467" s="33"/>
      <c r="S467" s="31" t="s">
        <v>35</v>
      </c>
      <c r="T467" s="26" t="s">
        <v>287</v>
      </c>
    </row>
    <row r="468" spans="1:20" s="49" customFormat="1" ht="11.25">
      <c r="A468" s="31" t="s">
        <v>282</v>
      </c>
      <c r="B468" s="31" t="s">
        <v>30</v>
      </c>
      <c r="C468" s="35" t="s">
        <v>31</v>
      </c>
      <c r="D468" s="34">
        <v>40028</v>
      </c>
      <c r="E468" s="30">
        <v>0.3958333333333333</v>
      </c>
      <c r="F468" s="31"/>
      <c r="G468" s="31"/>
      <c r="H468" s="31">
        <v>6.98</v>
      </c>
      <c r="I468" s="32">
        <v>12.3</v>
      </c>
      <c r="J468" s="31">
        <v>6.2</v>
      </c>
      <c r="K468" s="9">
        <f t="shared" si="10"/>
        <v>6200</v>
      </c>
      <c r="L468" s="31">
        <v>253</v>
      </c>
      <c r="M468" s="31">
        <v>9.8</v>
      </c>
      <c r="O468" s="31">
        <v>6.2</v>
      </c>
      <c r="P468" s="31">
        <v>49</v>
      </c>
      <c r="Q468" s="31">
        <v>0</v>
      </c>
      <c r="R468" s="33">
        <v>150</v>
      </c>
      <c r="S468" s="31" t="s">
        <v>35</v>
      </c>
      <c r="T468" s="26"/>
    </row>
    <row r="469" spans="1:20" ht="12" customHeight="1">
      <c r="A469" s="31" t="s">
        <v>282</v>
      </c>
      <c r="B469" s="31" t="s">
        <v>30</v>
      </c>
      <c r="C469" s="35" t="s">
        <v>31</v>
      </c>
      <c r="D469" s="34">
        <v>40035</v>
      </c>
      <c r="E469" s="30">
        <v>0.3541666666666667</v>
      </c>
      <c r="F469" s="31"/>
      <c r="G469" s="31"/>
      <c r="H469" s="31">
        <v>7.3</v>
      </c>
      <c r="I469" s="32">
        <v>10.4</v>
      </c>
      <c r="J469" s="31">
        <v>7.1</v>
      </c>
      <c r="K469" s="9">
        <f t="shared" si="10"/>
        <v>7100</v>
      </c>
      <c r="L469" s="31">
        <v>271</v>
      </c>
      <c r="M469" s="31">
        <v>8.2</v>
      </c>
      <c r="N469" s="49"/>
      <c r="O469" s="31">
        <v>5.9</v>
      </c>
      <c r="P469" s="31">
        <v>55</v>
      </c>
      <c r="Q469" s="31">
        <v>0</v>
      </c>
      <c r="R469" s="33">
        <v>191</v>
      </c>
      <c r="S469" s="31" t="s">
        <v>35</v>
      </c>
      <c r="T469" s="26" t="s">
        <v>288</v>
      </c>
    </row>
    <row r="470" spans="1:20" s="49" customFormat="1" ht="11.25">
      <c r="A470" s="31" t="s">
        <v>282</v>
      </c>
      <c r="B470" s="31" t="s">
        <v>30</v>
      </c>
      <c r="C470" s="35" t="s">
        <v>31</v>
      </c>
      <c r="D470" s="34">
        <v>40038</v>
      </c>
      <c r="E470" s="30">
        <v>0.4583333333333333</v>
      </c>
      <c r="F470" s="31"/>
      <c r="G470" s="31"/>
      <c r="H470" s="31">
        <v>8.36</v>
      </c>
      <c r="I470" s="32">
        <v>15.17</v>
      </c>
      <c r="J470" s="31">
        <v>13.257</v>
      </c>
      <c r="K470" s="9">
        <f t="shared" si="10"/>
        <v>13257</v>
      </c>
      <c r="L470" s="31">
        <v>115.6</v>
      </c>
      <c r="M470" s="31">
        <v>7.8</v>
      </c>
      <c r="O470" s="31">
        <v>10.61</v>
      </c>
      <c r="P470" s="31">
        <v>71</v>
      </c>
      <c r="Q470" s="31">
        <v>0</v>
      </c>
      <c r="R470" s="33">
        <v>230</v>
      </c>
      <c r="S470" s="31" t="s">
        <v>35</v>
      </c>
      <c r="T470" s="26" t="s">
        <v>289</v>
      </c>
    </row>
    <row r="471" spans="1:20" ht="12" customHeight="1">
      <c r="A471" s="31" t="s">
        <v>282</v>
      </c>
      <c r="B471" s="31" t="s">
        <v>30</v>
      </c>
      <c r="C471" s="35" t="s">
        <v>31</v>
      </c>
      <c r="D471" s="34">
        <v>40042</v>
      </c>
      <c r="E471" s="30">
        <v>0.5069444444444444</v>
      </c>
      <c r="F471" s="31"/>
      <c r="G471" s="31"/>
      <c r="H471" s="31">
        <v>7.2</v>
      </c>
      <c r="I471" s="32">
        <v>13.8</v>
      </c>
      <c r="J471" s="31">
        <v>10.8</v>
      </c>
      <c r="K471" s="9">
        <f t="shared" si="10"/>
        <v>10800</v>
      </c>
      <c r="L471" s="31">
        <v>165.6</v>
      </c>
      <c r="M471" s="31">
        <v>7.1</v>
      </c>
      <c r="N471" s="49"/>
      <c r="O471" s="31">
        <v>8.7</v>
      </c>
      <c r="P471" s="31">
        <v>61</v>
      </c>
      <c r="Q471" s="31">
        <v>0</v>
      </c>
      <c r="R471" s="33">
        <v>210</v>
      </c>
      <c r="S471" s="31" t="s">
        <v>35</v>
      </c>
      <c r="T471" s="26" t="s">
        <v>290</v>
      </c>
    </row>
    <row r="472" spans="1:20" s="49" customFormat="1" ht="11.25">
      <c r="A472" s="31" t="s">
        <v>282</v>
      </c>
      <c r="B472" s="31" t="s">
        <v>30</v>
      </c>
      <c r="C472" s="35" t="s">
        <v>31</v>
      </c>
      <c r="D472" s="34">
        <v>40046</v>
      </c>
      <c r="E472" s="30">
        <v>0.5416666666666666</v>
      </c>
      <c r="F472" s="31"/>
      <c r="G472" s="31"/>
      <c r="H472" s="31">
        <v>8.3</v>
      </c>
      <c r="I472" s="32">
        <v>17.7</v>
      </c>
      <c r="J472" s="31">
        <v>15.59</v>
      </c>
      <c r="K472" s="9">
        <f t="shared" si="10"/>
        <v>15590</v>
      </c>
      <c r="L472" s="31">
        <v>191.8</v>
      </c>
      <c r="M472" s="31">
        <v>7.34</v>
      </c>
      <c r="O472" s="31">
        <v>9.6</v>
      </c>
      <c r="P472" s="31">
        <v>125</v>
      </c>
      <c r="Q472" s="31">
        <v>0</v>
      </c>
      <c r="R472" s="33">
        <v>197</v>
      </c>
      <c r="S472" s="31" t="s">
        <v>35</v>
      </c>
      <c r="T472" s="26" t="s">
        <v>51</v>
      </c>
    </row>
    <row r="473" spans="1:20" ht="12" customHeight="1">
      <c r="A473" s="31" t="s">
        <v>282</v>
      </c>
      <c r="B473" s="31" t="s">
        <v>30</v>
      </c>
      <c r="C473" s="35" t="s">
        <v>31</v>
      </c>
      <c r="D473" s="34">
        <v>40049</v>
      </c>
      <c r="E473" s="30">
        <v>0.4930555555555556</v>
      </c>
      <c r="F473" s="31"/>
      <c r="G473" s="31"/>
      <c r="H473" s="31">
        <v>8.21</v>
      </c>
      <c r="I473" s="32">
        <v>14.6</v>
      </c>
      <c r="J473" s="31">
        <v>14.5</v>
      </c>
      <c r="K473" s="9">
        <f t="shared" si="10"/>
        <v>14500</v>
      </c>
      <c r="L473" s="31">
        <v>184.3</v>
      </c>
      <c r="M473" s="31">
        <v>6.98</v>
      </c>
      <c r="N473" s="49"/>
      <c r="O473" s="31">
        <v>8.7</v>
      </c>
      <c r="P473" s="31">
        <v>117</v>
      </c>
      <c r="Q473" s="31">
        <v>0</v>
      </c>
      <c r="R473" s="33">
        <v>201</v>
      </c>
      <c r="S473" s="31" t="s">
        <v>35</v>
      </c>
      <c r="T473" s="26" t="s">
        <v>291</v>
      </c>
    </row>
    <row r="474" spans="1:20" ht="12" customHeight="1">
      <c r="A474" s="31" t="s">
        <v>282</v>
      </c>
      <c r="B474" s="31" t="s">
        <v>30</v>
      </c>
      <c r="C474" s="35" t="s">
        <v>31</v>
      </c>
      <c r="D474" s="34">
        <v>40060</v>
      </c>
      <c r="E474" s="30">
        <v>0.46875</v>
      </c>
      <c r="F474" s="31"/>
      <c r="G474" s="31"/>
      <c r="H474" s="31">
        <v>8.24</v>
      </c>
      <c r="I474" s="32">
        <v>15.8</v>
      </c>
      <c r="J474" s="31">
        <v>12.51</v>
      </c>
      <c r="K474" s="9">
        <f t="shared" si="10"/>
        <v>12510</v>
      </c>
      <c r="L474" s="31">
        <v>149.6</v>
      </c>
      <c r="M474" s="31">
        <v>7.45</v>
      </c>
      <c r="N474" s="49"/>
      <c r="O474" s="31">
        <v>8.021</v>
      </c>
      <c r="P474" s="31">
        <v>92</v>
      </c>
      <c r="Q474" s="31"/>
      <c r="R474" s="33">
        <v>182</v>
      </c>
      <c r="S474" s="31" t="s">
        <v>35</v>
      </c>
      <c r="T474" s="26"/>
    </row>
    <row r="475" spans="1:20" ht="12" customHeight="1">
      <c r="A475" s="31" t="s">
        <v>282</v>
      </c>
      <c r="B475" s="31" t="s">
        <v>30</v>
      </c>
      <c r="C475" s="35" t="s">
        <v>31</v>
      </c>
      <c r="D475" s="34">
        <v>40067</v>
      </c>
      <c r="E475" s="30">
        <v>0.5069444444444444</v>
      </c>
      <c r="F475" s="31"/>
      <c r="G475" s="31"/>
      <c r="H475" s="31">
        <v>7.33</v>
      </c>
      <c r="I475" s="32">
        <v>24.3</v>
      </c>
      <c r="J475" s="31">
        <v>15.2</v>
      </c>
      <c r="K475" s="9">
        <f t="shared" si="10"/>
        <v>15200</v>
      </c>
      <c r="L475" s="31">
        <v>156.4</v>
      </c>
      <c r="M475" s="31">
        <v>7.14</v>
      </c>
      <c r="N475" s="49"/>
      <c r="O475" s="31">
        <v>8.398</v>
      </c>
      <c r="P475" s="31">
        <v>75</v>
      </c>
      <c r="Q475" s="31"/>
      <c r="R475" s="33">
        <v>182</v>
      </c>
      <c r="S475" s="31" t="s">
        <v>35</v>
      </c>
      <c r="T475" s="26" t="s">
        <v>292</v>
      </c>
    </row>
    <row r="476" spans="1:20" ht="12" customHeight="1">
      <c r="A476" s="31" t="s">
        <v>282</v>
      </c>
      <c r="B476" s="31" t="s">
        <v>30</v>
      </c>
      <c r="C476" s="35" t="s">
        <v>31</v>
      </c>
      <c r="D476" s="34">
        <v>40070</v>
      </c>
      <c r="E476" s="30">
        <v>0.5416666666666666</v>
      </c>
      <c r="F476" s="31"/>
      <c r="G476" s="31"/>
      <c r="H476" s="31">
        <v>7.1</v>
      </c>
      <c r="I476" s="32">
        <v>22.3</v>
      </c>
      <c r="J476" s="31">
        <v>14.9</v>
      </c>
      <c r="K476" s="9">
        <f t="shared" si="10"/>
        <v>14900</v>
      </c>
      <c r="L476" s="31">
        <v>172</v>
      </c>
      <c r="M476" s="31">
        <v>6.72</v>
      </c>
      <c r="N476" s="49"/>
      <c r="O476" s="31">
        <v>7.932</v>
      </c>
      <c r="P476" s="31">
        <v>71</v>
      </c>
      <c r="Q476" s="31"/>
      <c r="R476" s="33">
        <v>176</v>
      </c>
      <c r="S476" s="31" t="s">
        <v>35</v>
      </c>
      <c r="T476" s="26"/>
    </row>
    <row r="477" spans="1:20" ht="12" customHeight="1">
      <c r="A477" s="31" t="s">
        <v>282</v>
      </c>
      <c r="B477" s="31" t="s">
        <v>30</v>
      </c>
      <c r="C477" s="35" t="s">
        <v>31</v>
      </c>
      <c r="D477" s="34">
        <v>40073</v>
      </c>
      <c r="E477" s="30">
        <v>0.4375</v>
      </c>
      <c r="F477" s="31"/>
      <c r="G477" s="31"/>
      <c r="H477" s="31">
        <v>7.05</v>
      </c>
      <c r="I477" s="32">
        <v>13.1</v>
      </c>
      <c r="J477" s="31">
        <v>15.6</v>
      </c>
      <c r="K477" s="9">
        <f t="shared" si="10"/>
        <v>15600</v>
      </c>
      <c r="L477" s="31">
        <v>195</v>
      </c>
      <c r="M477" s="31">
        <v>6.21</v>
      </c>
      <c r="N477" s="49"/>
      <c r="O477" s="31">
        <v>6.93</v>
      </c>
      <c r="P477" s="31">
        <v>62</v>
      </c>
      <c r="Q477" s="31"/>
      <c r="R477" s="33">
        <v>184</v>
      </c>
      <c r="S477" s="31" t="s">
        <v>35</v>
      </c>
      <c r="T477" s="26" t="s">
        <v>293</v>
      </c>
    </row>
    <row r="478" spans="1:20" ht="12" customHeight="1">
      <c r="A478" s="31" t="s">
        <v>294</v>
      </c>
      <c r="B478" s="31" t="s">
        <v>30</v>
      </c>
      <c r="C478" s="35" t="s">
        <v>31</v>
      </c>
      <c r="D478" s="34">
        <v>40011</v>
      </c>
      <c r="E478" s="30">
        <v>0.6597222222222222</v>
      </c>
      <c r="F478" s="31">
        <v>302789</v>
      </c>
      <c r="G478" s="31">
        <v>6070149</v>
      </c>
      <c r="H478" s="31">
        <v>6.2</v>
      </c>
      <c r="I478" s="32">
        <v>15.4</v>
      </c>
      <c r="J478" s="31">
        <v>7.23</v>
      </c>
      <c r="K478" s="9">
        <f t="shared" si="10"/>
        <v>7230</v>
      </c>
      <c r="L478" s="31">
        <v>170</v>
      </c>
      <c r="M478" s="31"/>
      <c r="N478" s="49"/>
      <c r="O478" s="31">
        <v>3.1</v>
      </c>
      <c r="P478" s="31">
        <v>24</v>
      </c>
      <c r="Q478" s="31">
        <v>8</v>
      </c>
      <c r="R478" s="33"/>
      <c r="S478" s="31" t="s">
        <v>40</v>
      </c>
      <c r="T478" s="26" t="s">
        <v>295</v>
      </c>
    </row>
    <row r="479" spans="1:20" ht="12" customHeight="1">
      <c r="A479" s="31" t="s">
        <v>294</v>
      </c>
      <c r="B479" s="31" t="s">
        <v>30</v>
      </c>
      <c r="C479" s="35" t="s">
        <v>31</v>
      </c>
      <c r="D479" s="34">
        <v>40014</v>
      </c>
      <c r="E479" s="30">
        <v>0.548611111111111</v>
      </c>
      <c r="F479" s="31"/>
      <c r="G479" s="31"/>
      <c r="H479" s="31">
        <v>6.62</v>
      </c>
      <c r="I479" s="32">
        <v>15.3</v>
      </c>
      <c r="J479" s="31">
        <v>3.76</v>
      </c>
      <c r="K479" s="9">
        <f t="shared" si="10"/>
        <v>3760</v>
      </c>
      <c r="L479" s="31">
        <v>107</v>
      </c>
      <c r="M479" s="31"/>
      <c r="N479" s="49"/>
      <c r="O479" s="31">
        <v>1.88</v>
      </c>
      <c r="P479" s="31">
        <v>28</v>
      </c>
      <c r="Q479" s="31">
        <v>9</v>
      </c>
      <c r="R479" s="33"/>
      <c r="S479" s="31" t="s">
        <v>40</v>
      </c>
      <c r="T479" s="26" t="s">
        <v>296</v>
      </c>
    </row>
    <row r="480" spans="1:20" ht="12" customHeight="1">
      <c r="A480" s="31" t="s">
        <v>294</v>
      </c>
      <c r="B480" s="31" t="s">
        <v>30</v>
      </c>
      <c r="C480" s="35" t="s">
        <v>31</v>
      </c>
      <c r="D480" s="34">
        <v>40018</v>
      </c>
      <c r="E480" s="30">
        <v>0.6354166666666666</v>
      </c>
      <c r="F480" s="31"/>
      <c r="G480" s="31"/>
      <c r="H480" s="31">
        <v>7.64</v>
      </c>
      <c r="I480" s="32">
        <v>16.4</v>
      </c>
      <c r="J480" s="31">
        <v>9.89</v>
      </c>
      <c r="K480" s="9">
        <f t="shared" si="10"/>
        <v>9890</v>
      </c>
      <c r="L480" s="31">
        <v>150</v>
      </c>
      <c r="M480" s="31"/>
      <c r="N480" s="49"/>
      <c r="O480" s="31">
        <v>5.38</v>
      </c>
      <c r="P480" s="31">
        <v>78</v>
      </c>
      <c r="Q480" s="31">
        <v>8</v>
      </c>
      <c r="R480" s="33"/>
      <c r="S480" s="31" t="s">
        <v>40</v>
      </c>
      <c r="T480" s="26" t="s">
        <v>285</v>
      </c>
    </row>
    <row r="481" spans="1:20" s="49" customFormat="1" ht="11.25">
      <c r="A481" s="31" t="s">
        <v>294</v>
      </c>
      <c r="B481" s="31" t="s">
        <v>30</v>
      </c>
      <c r="C481" s="35" t="s">
        <v>31</v>
      </c>
      <c r="D481" s="34">
        <v>40021</v>
      </c>
      <c r="E481" s="30">
        <v>0.4861111111111111</v>
      </c>
      <c r="F481" s="31"/>
      <c r="G481" s="31"/>
      <c r="H481" s="31">
        <v>7.71</v>
      </c>
      <c r="I481" s="32">
        <v>14.6</v>
      </c>
      <c r="J481" s="31">
        <v>8.89</v>
      </c>
      <c r="K481" s="9">
        <f t="shared" si="10"/>
        <v>8890</v>
      </c>
      <c r="L481" s="31">
        <v>129</v>
      </c>
      <c r="M481" s="31"/>
      <c r="O481" s="31">
        <v>4.73</v>
      </c>
      <c r="P481" s="31">
        <v>69</v>
      </c>
      <c r="Q481" s="31">
        <v>6</v>
      </c>
      <c r="R481" s="33"/>
      <c r="S481" s="31" t="s">
        <v>40</v>
      </c>
      <c r="T481" s="26" t="s">
        <v>286</v>
      </c>
    </row>
    <row r="482" spans="1:20" ht="12" customHeight="1">
      <c r="A482" s="31" t="s">
        <v>294</v>
      </c>
      <c r="B482" s="31" t="s">
        <v>30</v>
      </c>
      <c r="C482" s="35" t="s">
        <v>31</v>
      </c>
      <c r="D482" s="34">
        <v>40022</v>
      </c>
      <c r="E482" s="30">
        <v>0.5381944444444444</v>
      </c>
      <c r="F482" s="31">
        <v>302724</v>
      </c>
      <c r="G482" s="31">
        <v>6070084</v>
      </c>
      <c r="H482" s="31">
        <v>7.94</v>
      </c>
      <c r="I482" s="32">
        <v>14.43</v>
      </c>
      <c r="J482" s="31">
        <v>9.932</v>
      </c>
      <c r="K482" s="9">
        <f t="shared" si="10"/>
        <v>9932</v>
      </c>
      <c r="L482" s="31">
        <v>45.9</v>
      </c>
      <c r="M482" s="31">
        <v>11.1</v>
      </c>
      <c r="N482" s="49"/>
      <c r="O482" s="31">
        <v>8.09</v>
      </c>
      <c r="P482" s="31">
        <v>69</v>
      </c>
      <c r="Q482" s="31">
        <v>0</v>
      </c>
      <c r="R482" s="33"/>
      <c r="S482" s="31" t="s">
        <v>35</v>
      </c>
      <c r="T482" s="26" t="s">
        <v>297</v>
      </c>
    </row>
    <row r="483" spans="1:20" s="49" customFormat="1" ht="11.25">
      <c r="A483" s="31" t="s">
        <v>294</v>
      </c>
      <c r="B483" s="4" t="s">
        <v>30</v>
      </c>
      <c r="C483" s="5" t="s">
        <v>31</v>
      </c>
      <c r="D483" s="6">
        <v>40025</v>
      </c>
      <c r="E483" s="13">
        <v>0.5243055555555556</v>
      </c>
      <c r="F483" s="7"/>
      <c r="G483" s="7"/>
      <c r="H483" s="8">
        <v>8.02</v>
      </c>
      <c r="I483" s="8">
        <v>15.3</v>
      </c>
      <c r="J483" s="18">
        <v>18.3</v>
      </c>
      <c r="K483" s="9">
        <f t="shared" si="10"/>
        <v>18300</v>
      </c>
      <c r="L483" s="11">
        <v>133</v>
      </c>
      <c r="M483" s="7">
        <v>7.22</v>
      </c>
      <c r="O483" s="8">
        <v>10.9</v>
      </c>
      <c r="P483" s="11">
        <v>90</v>
      </c>
      <c r="Q483" s="7">
        <v>0</v>
      </c>
      <c r="R483" s="11">
        <v>190</v>
      </c>
      <c r="S483" s="15" t="s">
        <v>35</v>
      </c>
      <c r="T483" s="12" t="s">
        <v>46</v>
      </c>
    </row>
    <row r="484" spans="1:19" ht="12" customHeight="1">
      <c r="A484" s="31" t="s">
        <v>294</v>
      </c>
      <c r="B484" s="31" t="s">
        <v>30</v>
      </c>
      <c r="C484" s="35" t="s">
        <v>31</v>
      </c>
      <c r="D484" s="6">
        <v>40028</v>
      </c>
      <c r="E484" s="13">
        <v>0.40625</v>
      </c>
      <c r="F484" s="7"/>
      <c r="G484" s="7"/>
      <c r="H484" s="8">
        <v>7.12</v>
      </c>
      <c r="I484" s="8">
        <v>12.9</v>
      </c>
      <c r="J484" s="18">
        <v>15.4</v>
      </c>
      <c r="K484" s="9">
        <f t="shared" si="10"/>
        <v>15400</v>
      </c>
      <c r="L484" s="11">
        <v>154</v>
      </c>
      <c r="M484" s="7">
        <v>8.9</v>
      </c>
      <c r="N484" s="49"/>
      <c r="O484" s="8">
        <v>7.8</v>
      </c>
      <c r="P484" s="11">
        <v>85</v>
      </c>
      <c r="Q484" s="7"/>
      <c r="R484" s="11">
        <v>178</v>
      </c>
      <c r="S484" s="15" t="s">
        <v>35</v>
      </c>
    </row>
    <row r="485" spans="1:20" ht="12" customHeight="1">
      <c r="A485" s="31" t="s">
        <v>294</v>
      </c>
      <c r="B485" s="31" t="s">
        <v>30</v>
      </c>
      <c r="C485" s="35" t="s">
        <v>31</v>
      </c>
      <c r="D485" s="6">
        <v>40035</v>
      </c>
      <c r="E485" s="13">
        <v>0.3645833333333333</v>
      </c>
      <c r="F485" s="7"/>
      <c r="G485" s="7"/>
      <c r="H485" s="8">
        <v>7.2</v>
      </c>
      <c r="I485" s="8">
        <v>10.2</v>
      </c>
      <c r="J485" s="18">
        <v>6.8</v>
      </c>
      <c r="K485" s="9">
        <f t="shared" si="10"/>
        <v>6800</v>
      </c>
      <c r="L485" s="11">
        <v>216</v>
      </c>
      <c r="M485" s="7">
        <v>7.1</v>
      </c>
      <c r="N485" s="49"/>
      <c r="O485" s="8">
        <v>6.2</v>
      </c>
      <c r="P485" s="11">
        <v>75</v>
      </c>
      <c r="Q485" s="7"/>
      <c r="R485" s="11">
        <v>192</v>
      </c>
      <c r="S485" s="15" t="s">
        <v>35</v>
      </c>
      <c r="T485" s="12" t="s">
        <v>298</v>
      </c>
    </row>
    <row r="486" spans="1:20" ht="12" customHeight="1">
      <c r="A486" s="31" t="s">
        <v>294</v>
      </c>
      <c r="B486" s="4" t="s">
        <v>30</v>
      </c>
      <c r="C486" s="5" t="s">
        <v>31</v>
      </c>
      <c r="D486" s="6">
        <v>40038</v>
      </c>
      <c r="E486" s="13">
        <v>0.4895833333333333</v>
      </c>
      <c r="F486" s="7"/>
      <c r="G486" s="7"/>
      <c r="H486" s="8">
        <v>8.5</v>
      </c>
      <c r="I486" s="8">
        <v>15.43</v>
      </c>
      <c r="J486" s="18">
        <v>14.378</v>
      </c>
      <c r="K486" s="9">
        <f t="shared" si="10"/>
        <v>14378</v>
      </c>
      <c r="L486" s="11">
        <v>111.9</v>
      </c>
      <c r="M486" s="7">
        <v>8.1</v>
      </c>
      <c r="N486" s="49"/>
      <c r="O486" s="8">
        <v>11.44</v>
      </c>
      <c r="P486" s="11">
        <v>102</v>
      </c>
      <c r="Q486" s="7"/>
      <c r="R486" s="11">
        <v>205</v>
      </c>
      <c r="S486" s="15" t="s">
        <v>35</v>
      </c>
      <c r="T486" s="26" t="s">
        <v>289</v>
      </c>
    </row>
    <row r="487" spans="1:20" s="49" customFormat="1" ht="11.25">
      <c r="A487" s="31" t="s">
        <v>294</v>
      </c>
      <c r="B487" s="31" t="s">
        <v>30</v>
      </c>
      <c r="C487" s="35" t="s">
        <v>31</v>
      </c>
      <c r="D487" s="6">
        <v>40042</v>
      </c>
      <c r="E487" s="13">
        <v>0.513888888888889</v>
      </c>
      <c r="F487" s="7"/>
      <c r="G487" s="7"/>
      <c r="H487" s="8">
        <v>7.31</v>
      </c>
      <c r="I487" s="8">
        <v>12.9</v>
      </c>
      <c r="J487" s="18">
        <v>9.9</v>
      </c>
      <c r="K487" s="9">
        <f t="shared" si="10"/>
        <v>9900</v>
      </c>
      <c r="L487" s="11">
        <v>145.1</v>
      </c>
      <c r="M487" s="7">
        <v>7.9</v>
      </c>
      <c r="O487" s="8">
        <v>9.1</v>
      </c>
      <c r="P487" s="11">
        <v>82</v>
      </c>
      <c r="Q487" s="7"/>
      <c r="R487" s="11">
        <v>172</v>
      </c>
      <c r="S487" s="15" t="s">
        <v>35</v>
      </c>
      <c r="T487" s="26" t="s">
        <v>299</v>
      </c>
    </row>
    <row r="488" spans="1:20" ht="12" customHeight="1">
      <c r="A488" s="31" t="s">
        <v>294</v>
      </c>
      <c r="B488" s="31" t="s">
        <v>30</v>
      </c>
      <c r="C488" s="35" t="s">
        <v>31</v>
      </c>
      <c r="D488" s="6">
        <v>40046</v>
      </c>
      <c r="E488" s="13">
        <v>0.548611111111111</v>
      </c>
      <c r="F488" s="7"/>
      <c r="G488" s="7"/>
      <c r="H488" s="8">
        <v>8.85</v>
      </c>
      <c r="I488" s="8">
        <v>16.4</v>
      </c>
      <c r="J488" s="18">
        <v>16.83</v>
      </c>
      <c r="K488" s="9">
        <f t="shared" si="10"/>
        <v>16830</v>
      </c>
      <c r="L488" s="11">
        <v>224.1</v>
      </c>
      <c r="M488" s="7">
        <v>8.74</v>
      </c>
      <c r="N488" s="49"/>
      <c r="O488" s="8">
        <v>10.66</v>
      </c>
      <c r="P488" s="11">
        <v>116</v>
      </c>
      <c r="Q488" s="7"/>
      <c r="R488" s="11">
        <v>190</v>
      </c>
      <c r="S488" s="15" t="s">
        <v>35</v>
      </c>
      <c r="T488" s="26" t="s">
        <v>51</v>
      </c>
    </row>
    <row r="489" spans="1:20" ht="12" customHeight="1">
      <c r="A489" s="31" t="s">
        <v>300</v>
      </c>
      <c r="B489" s="4" t="s">
        <v>30</v>
      </c>
      <c r="C489" s="5" t="s">
        <v>31</v>
      </c>
      <c r="D489" s="6">
        <v>40092</v>
      </c>
      <c r="E489" s="13">
        <v>0.5833333333333334</v>
      </c>
      <c r="F489" s="7">
        <v>302553</v>
      </c>
      <c r="G489" s="7">
        <v>6072223</v>
      </c>
      <c r="H489" s="8">
        <v>7.48</v>
      </c>
      <c r="I489" s="8">
        <v>18.43</v>
      </c>
      <c r="J489" s="18">
        <v>9.94</v>
      </c>
      <c r="K489" s="9">
        <f t="shared" si="10"/>
        <v>9940</v>
      </c>
      <c r="L489" s="11">
        <v>194.8</v>
      </c>
      <c r="M489" s="7">
        <v>7.63</v>
      </c>
      <c r="N489" s="49"/>
      <c r="O489" s="8">
        <v>7.387</v>
      </c>
      <c r="P489" s="11">
        <v>95</v>
      </c>
      <c r="Q489" s="7"/>
      <c r="R489" s="11"/>
      <c r="S489" s="15" t="s">
        <v>35</v>
      </c>
      <c r="T489" s="26" t="s">
        <v>301</v>
      </c>
    </row>
    <row r="490" spans="1:20" ht="12" customHeight="1">
      <c r="A490" s="31" t="s">
        <v>300</v>
      </c>
      <c r="B490" s="4" t="s">
        <v>30</v>
      </c>
      <c r="C490" s="5" t="s">
        <v>31</v>
      </c>
      <c r="D490" s="6">
        <v>40098</v>
      </c>
      <c r="E490" s="13">
        <v>0.5416666666666666</v>
      </c>
      <c r="F490" s="7"/>
      <c r="G490" s="7"/>
      <c r="H490" s="8">
        <v>7.47</v>
      </c>
      <c r="I490" s="8">
        <v>16.8</v>
      </c>
      <c r="J490" s="18">
        <v>9.011</v>
      </c>
      <c r="K490" s="9">
        <f t="shared" si="10"/>
        <v>9011</v>
      </c>
      <c r="L490" s="11">
        <v>199.9</v>
      </c>
      <c r="M490" s="7">
        <v>8.21</v>
      </c>
      <c r="N490" s="49"/>
      <c r="O490" s="8">
        <v>6.957</v>
      </c>
      <c r="P490" s="11">
        <f>0.31*300</f>
        <v>93</v>
      </c>
      <c r="Q490" s="7"/>
      <c r="R490" s="11"/>
      <c r="S490" s="15" t="s">
        <v>35</v>
      </c>
      <c r="T490" s="26"/>
    </row>
    <row r="491" spans="1:20" ht="12" customHeight="1">
      <c r="A491" s="31" t="s">
        <v>300</v>
      </c>
      <c r="B491" s="4" t="s">
        <v>30</v>
      </c>
      <c r="C491" s="5" t="s">
        <v>31</v>
      </c>
      <c r="D491" s="6">
        <v>40099</v>
      </c>
      <c r="E491" s="13">
        <v>0.5208333333333334</v>
      </c>
      <c r="F491" s="7"/>
      <c r="G491" s="7"/>
      <c r="H491" s="8">
        <v>7.48</v>
      </c>
      <c r="I491" s="8">
        <v>15.84</v>
      </c>
      <c r="J491" s="18">
        <v>8.765</v>
      </c>
      <c r="K491" s="9">
        <f t="shared" si="10"/>
        <v>8765</v>
      </c>
      <c r="L491" s="11">
        <v>214.5</v>
      </c>
      <c r="M491" s="7">
        <v>7.17</v>
      </c>
      <c r="N491" s="49"/>
      <c r="O491" s="8">
        <v>6.903</v>
      </c>
      <c r="P491" s="11">
        <f>0.29*300</f>
        <v>87</v>
      </c>
      <c r="Q491" s="7"/>
      <c r="R491" s="11"/>
      <c r="S491" s="15" t="s">
        <v>35</v>
      </c>
      <c r="T491" s="26"/>
    </row>
    <row r="492" spans="1:20" ht="12" customHeight="1">
      <c r="A492" s="31" t="s">
        <v>300</v>
      </c>
      <c r="B492" s="4" t="s">
        <v>30</v>
      </c>
      <c r="C492" s="5" t="s">
        <v>31</v>
      </c>
      <c r="D492" s="6">
        <v>40102</v>
      </c>
      <c r="E492" s="13">
        <v>0.5069444444444444</v>
      </c>
      <c r="F492" s="7"/>
      <c r="G492" s="7"/>
      <c r="H492" s="8">
        <v>7.81</v>
      </c>
      <c r="I492" s="8">
        <v>16.15</v>
      </c>
      <c r="J492" s="18">
        <v>8.182</v>
      </c>
      <c r="K492" s="9">
        <f t="shared" si="10"/>
        <v>8182</v>
      </c>
      <c r="L492" s="11">
        <v>200.7</v>
      </c>
      <c r="M492" s="7">
        <v>8.29</v>
      </c>
      <c r="N492" s="49"/>
      <c r="O492" s="8">
        <v>6.351</v>
      </c>
      <c r="P492" s="11">
        <v>141</v>
      </c>
      <c r="Q492" s="7"/>
      <c r="R492" s="11"/>
      <c r="S492" s="15" t="s">
        <v>35</v>
      </c>
      <c r="T492" s="26"/>
    </row>
    <row r="493" spans="1:20" ht="12" customHeight="1">
      <c r="A493" s="31" t="s">
        <v>300</v>
      </c>
      <c r="B493" s="4" t="s">
        <v>30</v>
      </c>
      <c r="C493" s="5" t="s">
        <v>31</v>
      </c>
      <c r="D493" s="6">
        <v>40105</v>
      </c>
      <c r="E493" s="13">
        <v>0.5069444444444444</v>
      </c>
      <c r="F493" s="7"/>
      <c r="G493" s="7"/>
      <c r="H493" s="8">
        <v>7.84</v>
      </c>
      <c r="I493" s="8">
        <v>18.61</v>
      </c>
      <c r="J493" s="18">
        <v>8.994</v>
      </c>
      <c r="K493" s="9">
        <f t="shared" si="10"/>
        <v>8994</v>
      </c>
      <c r="L493" s="11">
        <v>180.2</v>
      </c>
      <c r="M493" s="7">
        <v>8.3</v>
      </c>
      <c r="N493" s="49"/>
      <c r="O493" s="8">
        <v>6.661</v>
      </c>
      <c r="P493" s="11">
        <v>116</v>
      </c>
      <c r="Q493" s="7"/>
      <c r="R493" s="11"/>
      <c r="S493" s="15" t="s">
        <v>35</v>
      </c>
      <c r="T493" s="26"/>
    </row>
    <row r="494" spans="1:20" ht="12" customHeight="1">
      <c r="A494" s="31" t="s">
        <v>300</v>
      </c>
      <c r="B494" s="4" t="s">
        <v>30</v>
      </c>
      <c r="C494" s="5" t="s">
        <v>31</v>
      </c>
      <c r="D494" s="6">
        <v>40109</v>
      </c>
      <c r="E494" s="13">
        <v>0.46875</v>
      </c>
      <c r="F494" s="7"/>
      <c r="G494" s="7"/>
      <c r="H494" s="8">
        <v>8.23</v>
      </c>
      <c r="I494" s="8">
        <v>19.73</v>
      </c>
      <c r="J494" s="18">
        <v>9.22</v>
      </c>
      <c r="K494" s="9">
        <v>9220</v>
      </c>
      <c r="L494" s="11">
        <v>184.1</v>
      </c>
      <c r="M494" s="7">
        <v>6.85</v>
      </c>
      <c r="N494" s="49"/>
      <c r="O494" s="8">
        <v>6.665</v>
      </c>
      <c r="P494" s="11">
        <v>140</v>
      </c>
      <c r="Q494" s="7"/>
      <c r="R494" s="11"/>
      <c r="S494" s="15" t="s">
        <v>35</v>
      </c>
      <c r="T494" s="26"/>
    </row>
    <row r="495" spans="1:20" ht="12" customHeight="1">
      <c r="A495" s="31" t="s">
        <v>300</v>
      </c>
      <c r="B495" s="4" t="s">
        <v>30</v>
      </c>
      <c r="C495" s="5" t="s">
        <v>31</v>
      </c>
      <c r="D495" s="6">
        <v>40112</v>
      </c>
      <c r="E495" s="13">
        <v>0.5034722222222222</v>
      </c>
      <c r="F495" s="7"/>
      <c r="G495" s="7"/>
      <c r="H495" s="3">
        <v>7.92</v>
      </c>
      <c r="I495" s="41">
        <v>14.72</v>
      </c>
      <c r="J495" s="41">
        <v>7.104</v>
      </c>
      <c r="K495" s="9">
        <v>7104</v>
      </c>
      <c r="L495" s="3">
        <v>264.3</v>
      </c>
      <c r="M495" s="3">
        <v>8.53</v>
      </c>
      <c r="N495" s="49"/>
      <c r="O495" s="41">
        <v>5.746</v>
      </c>
      <c r="P495" s="3">
        <v>138</v>
      </c>
      <c r="Q495" s="7"/>
      <c r="R495" s="11"/>
      <c r="S495" s="31" t="s">
        <v>35</v>
      </c>
      <c r="T495" s="26"/>
    </row>
    <row r="496" spans="1:20" ht="12" customHeight="1">
      <c r="A496" s="31" t="s">
        <v>300</v>
      </c>
      <c r="B496" s="4" t="s">
        <v>30</v>
      </c>
      <c r="C496" s="5" t="s">
        <v>31</v>
      </c>
      <c r="D496" s="6">
        <v>40115</v>
      </c>
      <c r="E496" s="13">
        <v>0.4756944444444444</v>
      </c>
      <c r="F496" s="7"/>
      <c r="G496" s="7"/>
      <c r="H496" s="3">
        <v>8.01</v>
      </c>
      <c r="I496" s="41">
        <v>22.15</v>
      </c>
      <c r="J496" s="41">
        <v>9.402</v>
      </c>
      <c r="K496" s="9">
        <v>9402</v>
      </c>
      <c r="L496" s="3">
        <v>202</v>
      </c>
      <c r="M496" s="3">
        <v>6.69</v>
      </c>
      <c r="N496" s="49"/>
      <c r="O496" s="41">
        <v>6.463</v>
      </c>
      <c r="P496" s="3">
        <v>130</v>
      </c>
      <c r="Q496" s="7"/>
      <c r="R496" s="11"/>
      <c r="S496" s="31" t="s">
        <v>35</v>
      </c>
      <c r="T496" s="26"/>
    </row>
    <row r="497" spans="1:20" ht="12" customHeight="1">
      <c r="A497" s="31" t="s">
        <v>300</v>
      </c>
      <c r="B497" s="4" t="s">
        <v>30</v>
      </c>
      <c r="C497" s="5" t="s">
        <v>31</v>
      </c>
      <c r="D497" s="6">
        <v>40119</v>
      </c>
      <c r="E497" s="13">
        <v>0.4513888888888889</v>
      </c>
      <c r="F497" s="7"/>
      <c r="G497" s="7"/>
      <c r="H497" s="3">
        <v>7.9</v>
      </c>
      <c r="I497" s="41">
        <v>23</v>
      </c>
      <c r="J497" s="41">
        <v>10.32</v>
      </c>
      <c r="K497" s="9">
        <v>10320</v>
      </c>
      <c r="L497" s="3">
        <v>185.7</v>
      </c>
      <c r="M497" s="3">
        <v>5.61</v>
      </c>
      <c r="N497" s="49"/>
      <c r="O497" s="41">
        <v>6.707</v>
      </c>
      <c r="P497" s="3">
        <v>142</v>
      </c>
      <c r="Q497" s="7"/>
      <c r="R497" s="11"/>
      <c r="S497" s="31" t="s">
        <v>35</v>
      </c>
      <c r="T497" s="26"/>
    </row>
    <row r="498" spans="1:20" ht="12" customHeight="1">
      <c r="A498" s="31" t="s">
        <v>300</v>
      </c>
      <c r="B498" s="4" t="s">
        <v>30</v>
      </c>
      <c r="C498" s="5" t="s">
        <v>31</v>
      </c>
      <c r="D498" s="6">
        <v>40122</v>
      </c>
      <c r="E498" s="13">
        <v>0.47222222222222227</v>
      </c>
      <c r="F498" s="7"/>
      <c r="G498" s="7"/>
      <c r="H498" s="3">
        <v>8.07</v>
      </c>
      <c r="I498" s="41">
        <v>17.51</v>
      </c>
      <c r="J498" s="41">
        <v>8.651</v>
      </c>
      <c r="K498" s="9">
        <v>8651</v>
      </c>
      <c r="L498" s="3">
        <v>251.3</v>
      </c>
      <c r="M498" s="3">
        <v>7.5</v>
      </c>
      <c r="N498" s="49"/>
      <c r="O498" s="41">
        <v>6.562</v>
      </c>
      <c r="P498" s="3">
        <v>122</v>
      </c>
      <c r="Q498" s="7"/>
      <c r="R498" s="11"/>
      <c r="S498" s="31" t="s">
        <v>35</v>
      </c>
      <c r="T498" s="26" t="s">
        <v>302</v>
      </c>
    </row>
    <row r="499" spans="1:20" ht="12" customHeight="1">
      <c r="A499" s="31" t="s">
        <v>300</v>
      </c>
      <c r="B499" s="4" t="s">
        <v>30</v>
      </c>
      <c r="C499" s="5" t="s">
        <v>31</v>
      </c>
      <c r="D499" s="6">
        <v>40133</v>
      </c>
      <c r="E499" s="13">
        <v>0.5347222222222222</v>
      </c>
      <c r="F499" s="7"/>
      <c r="G499" s="7"/>
      <c r="H499" s="3">
        <v>8.48</v>
      </c>
      <c r="I499" s="41">
        <v>24.72</v>
      </c>
      <c r="J499" s="41">
        <v>10.383</v>
      </c>
      <c r="K499" s="9">
        <v>10383</v>
      </c>
      <c r="L499" s="3">
        <v>222.6</v>
      </c>
      <c r="M499" s="3">
        <v>7.55</v>
      </c>
      <c r="N499" s="49"/>
      <c r="O499" s="41">
        <v>6.786</v>
      </c>
      <c r="P499" s="3">
        <v>141</v>
      </c>
      <c r="Q499" s="7"/>
      <c r="R499" s="11"/>
      <c r="S499" s="31" t="s">
        <v>35</v>
      </c>
      <c r="T499" s="26"/>
    </row>
    <row r="500" spans="1:20" ht="12" customHeight="1">
      <c r="A500" s="31" t="s">
        <v>300</v>
      </c>
      <c r="B500" s="4" t="s">
        <v>30</v>
      </c>
      <c r="C500" s="5" t="s">
        <v>31</v>
      </c>
      <c r="D500" s="6">
        <v>40140</v>
      </c>
      <c r="E500" s="13">
        <v>0.513888888888889</v>
      </c>
      <c r="F500" s="7"/>
      <c r="G500" s="7"/>
      <c r="H500" s="3">
        <v>8.37</v>
      </c>
      <c r="I500" s="41">
        <v>20.9</v>
      </c>
      <c r="J500" s="41">
        <v>9.946</v>
      </c>
      <c r="K500" s="9">
        <v>9946</v>
      </c>
      <c r="M500" s="3">
        <v>5.85</v>
      </c>
      <c r="N500" s="49"/>
      <c r="O500" s="41">
        <v>5.817</v>
      </c>
      <c r="P500" s="3">
        <v>131</v>
      </c>
      <c r="Q500" s="7"/>
      <c r="R500" s="11"/>
      <c r="S500" s="31" t="s">
        <v>35</v>
      </c>
      <c r="T500" s="26"/>
    </row>
    <row r="501" spans="1:20" ht="12" customHeight="1">
      <c r="A501" s="31" t="s">
        <v>300</v>
      </c>
      <c r="B501" s="4" t="s">
        <v>30</v>
      </c>
      <c r="C501" s="5" t="s">
        <v>31</v>
      </c>
      <c r="D501" s="6">
        <v>40143</v>
      </c>
      <c r="E501" s="13">
        <v>0.4305555555555556</v>
      </c>
      <c r="F501" s="7"/>
      <c r="G501" s="7"/>
      <c r="H501" s="3">
        <v>8.42</v>
      </c>
      <c r="I501" s="41">
        <v>21.6</v>
      </c>
      <c r="J501" s="41">
        <v>10.38</v>
      </c>
      <c r="K501" s="9">
        <v>10380</v>
      </c>
      <c r="M501" s="3">
        <v>5.62</v>
      </c>
      <c r="N501" s="49"/>
      <c r="O501" s="41">
        <v>5.999</v>
      </c>
      <c r="P501" s="3">
        <v>122</v>
      </c>
      <c r="Q501" s="7"/>
      <c r="R501" s="11"/>
      <c r="S501" s="31" t="s">
        <v>35</v>
      </c>
      <c r="T501" s="26"/>
    </row>
    <row r="502" spans="1:20" ht="12" customHeight="1">
      <c r="A502" s="31" t="s">
        <v>300</v>
      </c>
      <c r="B502" s="4" t="s">
        <v>30</v>
      </c>
      <c r="C502" s="5" t="s">
        <v>31</v>
      </c>
      <c r="D502" s="6">
        <v>40147</v>
      </c>
      <c r="E502" s="13">
        <v>0.5</v>
      </c>
      <c r="F502" s="7"/>
      <c r="G502" s="7"/>
      <c r="H502" s="3">
        <v>8.62</v>
      </c>
      <c r="I502" s="41">
        <v>18.1</v>
      </c>
      <c r="J502" s="41">
        <v>9.38</v>
      </c>
      <c r="K502" s="9">
        <v>9380</v>
      </c>
      <c r="L502" s="3">
        <v>70.4</v>
      </c>
      <c r="M502" s="3">
        <v>6.9</v>
      </c>
      <c r="N502" s="49"/>
      <c r="O502" s="41">
        <v>5.681</v>
      </c>
      <c r="P502" s="3">
        <v>158</v>
      </c>
      <c r="Q502" s="7"/>
      <c r="R502" s="11"/>
      <c r="S502" s="31" t="s">
        <v>35</v>
      </c>
      <c r="T502" s="26"/>
    </row>
    <row r="503" spans="1:20" ht="12" customHeight="1">
      <c r="A503" s="31" t="s">
        <v>300</v>
      </c>
      <c r="B503" s="4" t="s">
        <v>30</v>
      </c>
      <c r="C503" s="5" t="s">
        <v>31</v>
      </c>
      <c r="D503" s="6">
        <v>40154</v>
      </c>
      <c r="E503" s="13">
        <v>0.5069444444444444</v>
      </c>
      <c r="F503" s="7"/>
      <c r="G503" s="7"/>
      <c r="H503" s="3">
        <v>8.54</v>
      </c>
      <c r="I503" s="41">
        <v>22.4</v>
      </c>
      <c r="J503" s="41">
        <v>9.722</v>
      </c>
      <c r="K503" s="9">
        <v>9722</v>
      </c>
      <c r="L503" s="3">
        <v>87.8</v>
      </c>
      <c r="M503" s="3">
        <v>6.57</v>
      </c>
      <c r="N503" s="49"/>
      <c r="O503" s="41">
        <v>5.5315</v>
      </c>
      <c r="P503" s="3">
        <v>150</v>
      </c>
      <c r="Q503" s="7"/>
      <c r="R503" s="11"/>
      <c r="S503" s="31" t="s">
        <v>35</v>
      </c>
      <c r="T503" s="26"/>
    </row>
    <row r="504" spans="1:20" ht="12" customHeight="1">
      <c r="A504" s="31" t="s">
        <v>300</v>
      </c>
      <c r="B504" s="4" t="s">
        <v>30</v>
      </c>
      <c r="C504" s="5" t="s">
        <v>31</v>
      </c>
      <c r="D504" s="6">
        <v>40156</v>
      </c>
      <c r="E504" s="13">
        <v>0.4861111111111111</v>
      </c>
      <c r="F504" s="7"/>
      <c r="G504" s="7"/>
      <c r="H504" s="3">
        <v>8.44</v>
      </c>
      <c r="I504" s="41">
        <v>19.7</v>
      </c>
      <c r="J504" s="41">
        <v>9.342</v>
      </c>
      <c r="K504" s="9">
        <v>9342</v>
      </c>
      <c r="M504" s="3">
        <v>7.75</v>
      </c>
      <c r="N504" s="49"/>
      <c r="O504" s="41">
        <v>5.524</v>
      </c>
      <c r="P504" s="3">
        <v>144</v>
      </c>
      <c r="Q504" s="7"/>
      <c r="R504" s="11"/>
      <c r="S504" s="31" t="s">
        <v>35</v>
      </c>
      <c r="T504" s="26"/>
    </row>
    <row r="505" spans="1:20" ht="12" customHeight="1">
      <c r="A505" s="31" t="s">
        <v>300</v>
      </c>
      <c r="B505" s="4" t="s">
        <v>30</v>
      </c>
      <c r="C505" s="5" t="s">
        <v>31</v>
      </c>
      <c r="D505" s="6">
        <v>40161</v>
      </c>
      <c r="E505" s="13">
        <v>0.4791666666666667</v>
      </c>
      <c r="F505" s="7"/>
      <c r="G505" s="7"/>
      <c r="H505" s="3">
        <v>8.61</v>
      </c>
      <c r="I505" s="41">
        <v>21.1</v>
      </c>
      <c r="J505" s="41">
        <v>9.616</v>
      </c>
      <c r="K505" s="9">
        <v>9616</v>
      </c>
      <c r="L505" s="3">
        <v>89.5</v>
      </c>
      <c r="M505" s="3">
        <v>7.14</v>
      </c>
      <c r="N505" s="49"/>
      <c r="O505" s="41">
        <v>5.5965</v>
      </c>
      <c r="P505" s="3">
        <v>133</v>
      </c>
      <c r="Q505" s="7"/>
      <c r="R505" s="11"/>
      <c r="S505" s="31" t="s">
        <v>35</v>
      </c>
      <c r="T505" s="26"/>
    </row>
    <row r="506" spans="1:20" ht="12" customHeight="1">
      <c r="A506" s="31" t="s">
        <v>300</v>
      </c>
      <c r="B506" s="4" t="s">
        <v>30</v>
      </c>
      <c r="C506" s="5" t="s">
        <v>31</v>
      </c>
      <c r="D506" s="6">
        <v>40165</v>
      </c>
      <c r="E506" s="13">
        <v>0.3993055555555556</v>
      </c>
      <c r="F506" s="7"/>
      <c r="G506" s="7"/>
      <c r="H506" s="3">
        <v>8.66</v>
      </c>
      <c r="I506" s="41">
        <v>17.9</v>
      </c>
      <c r="J506" s="41">
        <v>9.118</v>
      </c>
      <c r="K506" s="9">
        <v>9118</v>
      </c>
      <c r="L506" s="3">
        <v>99.2</v>
      </c>
      <c r="M506" s="3">
        <v>7.5</v>
      </c>
      <c r="N506" s="49"/>
      <c r="O506" s="41">
        <v>5.6095</v>
      </c>
      <c r="P506" s="3">
        <v>120</v>
      </c>
      <c r="Q506" s="7"/>
      <c r="R506" s="11"/>
      <c r="S506" s="31" t="s">
        <v>35</v>
      </c>
      <c r="T506" s="26"/>
    </row>
    <row r="507" spans="1:20" ht="12" customHeight="1">
      <c r="A507" s="31" t="s">
        <v>300</v>
      </c>
      <c r="B507" s="4" t="s">
        <v>30</v>
      </c>
      <c r="C507" s="5" t="s">
        <v>31</v>
      </c>
      <c r="D507" s="6">
        <v>40168</v>
      </c>
      <c r="E507" s="13">
        <v>0.53125</v>
      </c>
      <c r="F507" s="7"/>
      <c r="G507" s="7"/>
      <c r="H507" s="3">
        <v>8.67</v>
      </c>
      <c r="I507" s="41">
        <v>24.2</v>
      </c>
      <c r="J507" s="41">
        <v>10.461</v>
      </c>
      <c r="K507" s="9">
        <v>10461</v>
      </c>
      <c r="L507" s="3">
        <v>99.7</v>
      </c>
      <c r="M507" s="3">
        <v>6.35</v>
      </c>
      <c r="N507" s="49"/>
      <c r="O507" s="41">
        <v>5.7915</v>
      </c>
      <c r="P507" s="3">
        <v>139</v>
      </c>
      <c r="Q507" s="7"/>
      <c r="R507" s="11"/>
      <c r="S507" s="31" t="s">
        <v>35</v>
      </c>
      <c r="T507" s="26"/>
    </row>
    <row r="508" spans="1:20" ht="12" customHeight="1">
      <c r="A508" s="31" t="s">
        <v>300</v>
      </c>
      <c r="B508" s="4" t="s">
        <v>30</v>
      </c>
      <c r="C508" s="5" t="s">
        <v>31</v>
      </c>
      <c r="D508" s="6">
        <v>40176</v>
      </c>
      <c r="E508" s="13">
        <v>0.4930555555555556</v>
      </c>
      <c r="F508" s="7"/>
      <c r="G508" s="7"/>
      <c r="H508" s="3">
        <v>8.73</v>
      </c>
      <c r="I508" s="41">
        <v>23.9</v>
      </c>
      <c r="J508" s="41">
        <v>10.872</v>
      </c>
      <c r="K508" s="9">
        <v>10872</v>
      </c>
      <c r="L508" s="3">
        <v>79.8</v>
      </c>
      <c r="M508" s="3">
        <v>6.35</v>
      </c>
      <c r="N508" s="49"/>
      <c r="O508" s="41">
        <v>6.045</v>
      </c>
      <c r="P508" s="3">
        <v>150</v>
      </c>
      <c r="Q508" s="7"/>
      <c r="R508" s="11"/>
      <c r="S508" s="31" t="s">
        <v>35</v>
      </c>
      <c r="T508" s="26"/>
    </row>
    <row r="509" spans="1:20" ht="12" customHeight="1">
      <c r="A509" s="31" t="s">
        <v>300</v>
      </c>
      <c r="B509" s="4" t="s">
        <v>30</v>
      </c>
      <c r="C509" s="5" t="s">
        <v>31</v>
      </c>
      <c r="D509" s="6">
        <v>40182</v>
      </c>
      <c r="E509" s="13">
        <v>0.5590277777777778</v>
      </c>
      <c r="F509" s="7"/>
      <c r="G509" s="7"/>
      <c r="H509" s="3">
        <v>8.82</v>
      </c>
      <c r="I509" s="41">
        <v>23.1</v>
      </c>
      <c r="J509" s="41">
        <v>11.412</v>
      </c>
      <c r="K509" s="9">
        <v>11412</v>
      </c>
      <c r="L509" s="3">
        <v>118.7</v>
      </c>
      <c r="M509" s="3">
        <v>6.64</v>
      </c>
      <c r="N509" s="49"/>
      <c r="O509" s="41">
        <v>6.422</v>
      </c>
      <c r="P509" s="3">
        <v>90</v>
      </c>
      <c r="Q509" s="7"/>
      <c r="R509" s="11"/>
      <c r="S509" s="31" t="s">
        <v>35</v>
      </c>
      <c r="T509" s="26"/>
    </row>
    <row r="510" spans="1:20" ht="12" customHeight="1">
      <c r="A510" s="31" t="s">
        <v>300</v>
      </c>
      <c r="B510" s="4" t="s">
        <v>30</v>
      </c>
      <c r="C510" s="5" t="s">
        <v>31</v>
      </c>
      <c r="D510" s="6">
        <v>40185</v>
      </c>
      <c r="E510" s="13">
        <v>0.5416666666666666</v>
      </c>
      <c r="F510" s="7"/>
      <c r="G510" s="7"/>
      <c r="H510" s="3">
        <v>8.86</v>
      </c>
      <c r="I510" s="41">
        <v>24.8</v>
      </c>
      <c r="N510" s="49"/>
      <c r="Q510" s="7"/>
      <c r="R510" s="11"/>
      <c r="S510" s="31"/>
      <c r="T510" s="26"/>
    </row>
    <row r="511" spans="1:20" ht="12" customHeight="1">
      <c r="A511" s="31" t="s">
        <v>300</v>
      </c>
      <c r="B511" s="4" t="s">
        <v>30</v>
      </c>
      <c r="C511" s="5" t="s">
        <v>31</v>
      </c>
      <c r="D511" s="6">
        <v>40189</v>
      </c>
      <c r="E511" s="13">
        <v>0.3611111111111111</v>
      </c>
      <c r="F511" s="7"/>
      <c r="G511" s="7"/>
      <c r="H511" s="3">
        <v>8.53</v>
      </c>
      <c r="I511" s="41">
        <v>26.5</v>
      </c>
      <c r="J511" s="41">
        <v>12.767</v>
      </c>
      <c r="K511" s="9">
        <v>12767</v>
      </c>
      <c r="L511" s="3">
        <v>77.2</v>
      </c>
      <c r="M511" s="3">
        <v>4.6</v>
      </c>
      <c r="N511" s="49"/>
      <c r="O511" s="41">
        <v>6.812</v>
      </c>
      <c r="P511" s="3">
        <v>95</v>
      </c>
      <c r="Q511" s="7"/>
      <c r="R511" s="11"/>
      <c r="S511" s="31" t="s">
        <v>35</v>
      </c>
      <c r="T511" s="26"/>
    </row>
    <row r="512" spans="1:20" ht="12" customHeight="1">
      <c r="A512" s="31" t="s">
        <v>300</v>
      </c>
      <c r="B512" s="4" t="s">
        <v>30</v>
      </c>
      <c r="C512" s="5" t="s">
        <v>31</v>
      </c>
      <c r="D512" s="6">
        <v>39827</v>
      </c>
      <c r="E512" s="13">
        <v>0.6215277777777778</v>
      </c>
      <c r="F512" s="7"/>
      <c r="G512" s="7"/>
      <c r="H512" s="3">
        <v>8.64</v>
      </c>
      <c r="I512" s="41">
        <v>23.1</v>
      </c>
      <c r="J512" s="41">
        <v>11.591</v>
      </c>
      <c r="K512" s="9">
        <v>11591</v>
      </c>
      <c r="L512" s="3">
        <v>100.9</v>
      </c>
      <c r="M512" s="3">
        <v>6.5</v>
      </c>
      <c r="N512" s="49"/>
      <c r="O512" s="41">
        <v>6.5455</v>
      </c>
      <c r="P512" s="3">
        <v>127</v>
      </c>
      <c r="Q512" s="7"/>
      <c r="R512" s="11"/>
      <c r="S512" s="31" t="s">
        <v>35</v>
      </c>
      <c r="T512" s="26"/>
    </row>
    <row r="513" spans="1:20" ht="12" customHeight="1">
      <c r="A513" s="31" t="s">
        <v>300</v>
      </c>
      <c r="B513" s="4" t="s">
        <v>30</v>
      </c>
      <c r="C513" s="5" t="s">
        <v>31</v>
      </c>
      <c r="D513" s="6">
        <v>40196</v>
      </c>
      <c r="E513" s="13">
        <v>0.43402777777777773</v>
      </c>
      <c r="F513" s="7"/>
      <c r="G513" s="7"/>
      <c r="H513" s="3">
        <v>8.52</v>
      </c>
      <c r="I513" s="41">
        <v>17.7</v>
      </c>
      <c r="J513" s="41">
        <v>10.534</v>
      </c>
      <c r="K513" s="9">
        <v>10534</v>
      </c>
      <c r="L513" s="3">
        <v>105.7</v>
      </c>
      <c r="N513" s="49"/>
      <c r="O513" s="41">
        <v>6.5</v>
      </c>
      <c r="P513" s="3">
        <v>125</v>
      </c>
      <c r="Q513" s="7"/>
      <c r="R513" s="11"/>
      <c r="S513" s="31" t="s">
        <v>35</v>
      </c>
      <c r="T513" s="26"/>
    </row>
    <row r="514" spans="1:20" ht="12" customHeight="1">
      <c r="A514" s="31" t="s">
        <v>300</v>
      </c>
      <c r="B514" s="4" t="s">
        <v>30</v>
      </c>
      <c r="C514" s="5" t="s">
        <v>31</v>
      </c>
      <c r="D514" s="6">
        <v>40199</v>
      </c>
      <c r="E514" s="13">
        <v>0.625</v>
      </c>
      <c r="F514" s="7"/>
      <c r="G514" s="7"/>
      <c r="H514" s="3">
        <v>8.95</v>
      </c>
      <c r="I514" s="41">
        <v>26.4</v>
      </c>
      <c r="J514" s="41">
        <v>13.047</v>
      </c>
      <c r="K514" s="9">
        <v>13047</v>
      </c>
      <c r="L514" s="3">
        <v>30.6</v>
      </c>
      <c r="M514" s="3">
        <v>6.24</v>
      </c>
      <c r="N514" s="49"/>
      <c r="O514" s="41">
        <v>6.9615</v>
      </c>
      <c r="P514" s="3">
        <v>117</v>
      </c>
      <c r="Q514" s="7"/>
      <c r="R514" s="11"/>
      <c r="S514" s="31" t="s">
        <v>35</v>
      </c>
      <c r="T514" s="26"/>
    </row>
    <row r="515" spans="1:20" ht="12" customHeight="1">
      <c r="A515" s="31" t="s">
        <v>300</v>
      </c>
      <c r="B515" s="4" t="s">
        <v>30</v>
      </c>
      <c r="C515" s="5" t="s">
        <v>31</v>
      </c>
      <c r="D515" s="6">
        <v>40203</v>
      </c>
      <c r="E515" s="13">
        <v>0.5</v>
      </c>
      <c r="F515" s="7"/>
      <c r="G515" s="7"/>
      <c r="H515" s="3">
        <v>8.54</v>
      </c>
      <c r="I515" s="41">
        <v>26.5</v>
      </c>
      <c r="J515" s="41">
        <v>13.168</v>
      </c>
      <c r="K515" s="9">
        <v>13168</v>
      </c>
      <c r="L515" s="3">
        <v>137.3</v>
      </c>
      <c r="M515" s="3">
        <v>6.05</v>
      </c>
      <c r="N515" s="49"/>
      <c r="O515" s="41">
        <v>7.1035</v>
      </c>
      <c r="P515" s="3">
        <f>0.3*300</f>
        <v>90</v>
      </c>
      <c r="Q515" s="7"/>
      <c r="R515" s="11"/>
      <c r="S515" s="31" t="s">
        <v>35</v>
      </c>
      <c r="T515" s="26"/>
    </row>
    <row r="516" spans="1:20" ht="12" customHeight="1">
      <c r="A516" s="31" t="s">
        <v>300</v>
      </c>
      <c r="B516" s="4" t="s">
        <v>30</v>
      </c>
      <c r="C516" s="5" t="s">
        <v>31</v>
      </c>
      <c r="D516" s="6">
        <v>40206</v>
      </c>
      <c r="E516" s="13">
        <v>0.75</v>
      </c>
      <c r="F516" s="7"/>
      <c r="G516" s="7"/>
      <c r="H516" s="3">
        <v>9.19</v>
      </c>
      <c r="I516" s="41">
        <v>25</v>
      </c>
      <c r="J516" s="41">
        <v>13.42</v>
      </c>
      <c r="K516" s="9">
        <v>13420</v>
      </c>
      <c r="L516" s="3">
        <v>-1.7</v>
      </c>
      <c r="M516" s="3">
        <v>8.96</v>
      </c>
      <c r="N516" s="49"/>
      <c r="O516" s="41">
        <v>7.3255</v>
      </c>
      <c r="P516" s="3">
        <v>75</v>
      </c>
      <c r="Q516" s="7"/>
      <c r="R516" s="11"/>
      <c r="S516" s="31" t="s">
        <v>63</v>
      </c>
      <c r="T516" s="26"/>
    </row>
    <row r="517" spans="1:20" ht="12" customHeight="1">
      <c r="A517" s="31" t="s">
        <v>300</v>
      </c>
      <c r="B517" s="4" t="s">
        <v>30</v>
      </c>
      <c r="C517" s="5" t="s">
        <v>31</v>
      </c>
      <c r="D517" s="6">
        <v>40210</v>
      </c>
      <c r="E517" s="13">
        <v>0.53125</v>
      </c>
      <c r="F517" s="7"/>
      <c r="G517" s="7"/>
      <c r="H517" s="3">
        <v>8.38</v>
      </c>
      <c r="I517" s="41">
        <v>21</v>
      </c>
      <c r="J517" s="41">
        <v>12.576</v>
      </c>
      <c r="K517" s="9">
        <f>J517*1000</f>
        <v>12576</v>
      </c>
      <c r="L517" s="3">
        <v>114.8</v>
      </c>
      <c r="M517" s="3">
        <v>7.54</v>
      </c>
      <c r="N517" s="49"/>
      <c r="O517" s="41">
        <v>7.293</v>
      </c>
      <c r="P517" s="3">
        <f>0.48*300</f>
        <v>144</v>
      </c>
      <c r="Q517" s="7"/>
      <c r="R517" s="11"/>
      <c r="S517" s="31" t="s">
        <v>56</v>
      </c>
      <c r="T517" s="26"/>
    </row>
    <row r="518" spans="1:20" ht="12" customHeight="1">
      <c r="A518" s="31" t="s">
        <v>300</v>
      </c>
      <c r="B518" s="4" t="s">
        <v>30</v>
      </c>
      <c r="C518" s="5" t="s">
        <v>31</v>
      </c>
      <c r="D518" s="6">
        <v>40213</v>
      </c>
      <c r="E518" s="13">
        <v>0.5395833333333333</v>
      </c>
      <c r="F518" s="7"/>
      <c r="G518" s="7"/>
      <c r="H518" s="3">
        <v>9.01</v>
      </c>
      <c r="I518" s="41">
        <v>25.3</v>
      </c>
      <c r="J518" s="41">
        <v>14.199</v>
      </c>
      <c r="K518" s="9">
        <v>14199</v>
      </c>
      <c r="L518" s="3">
        <v>-14.3</v>
      </c>
      <c r="M518" s="3">
        <v>8.41</v>
      </c>
      <c r="N518" s="49"/>
      <c r="O518" s="41">
        <v>7.7025</v>
      </c>
      <c r="P518" s="3">
        <v>114</v>
      </c>
      <c r="Q518" s="7"/>
      <c r="R518" s="11"/>
      <c r="S518" s="31" t="s">
        <v>35</v>
      </c>
      <c r="T518" s="26"/>
    </row>
    <row r="519" spans="1:20" ht="12" customHeight="1">
      <c r="A519" s="31" t="s">
        <v>300</v>
      </c>
      <c r="B519" s="4" t="s">
        <v>30</v>
      </c>
      <c r="C519" s="5" t="s">
        <v>31</v>
      </c>
      <c r="D519" s="6">
        <v>40217</v>
      </c>
      <c r="E519" s="13">
        <v>0.517361111111111</v>
      </c>
      <c r="F519" s="7"/>
      <c r="G519" s="7"/>
      <c r="H519" s="3">
        <v>8.69</v>
      </c>
      <c r="I519" s="41">
        <v>26.5</v>
      </c>
      <c r="J519" s="41">
        <v>14.826</v>
      </c>
      <c r="K519" s="9">
        <v>14826</v>
      </c>
      <c r="L519" s="3">
        <v>72</v>
      </c>
      <c r="M519" s="3">
        <v>6.3</v>
      </c>
      <c r="N519" s="49"/>
      <c r="O519" s="41">
        <v>7.8975</v>
      </c>
      <c r="P519" s="3">
        <f>0.28*300</f>
        <v>84.00000000000001</v>
      </c>
      <c r="Q519" s="7"/>
      <c r="R519" s="11"/>
      <c r="S519" s="31" t="s">
        <v>35</v>
      </c>
      <c r="T519" s="26"/>
    </row>
    <row r="520" spans="1:20" ht="12" customHeight="1">
      <c r="A520" s="31" t="s">
        <v>300</v>
      </c>
      <c r="B520" s="4" t="s">
        <v>30</v>
      </c>
      <c r="C520" s="5" t="s">
        <v>31</v>
      </c>
      <c r="D520" s="6">
        <v>40221</v>
      </c>
      <c r="E520" s="13">
        <v>0.5208333333333334</v>
      </c>
      <c r="F520" s="7"/>
      <c r="G520" s="7"/>
      <c r="H520" s="3">
        <v>8.42</v>
      </c>
      <c r="I520" s="41">
        <v>23.1</v>
      </c>
      <c r="J520" s="41">
        <v>12.238</v>
      </c>
      <c r="K520" s="9">
        <v>12238</v>
      </c>
      <c r="L520" s="3">
        <v>-3.6</v>
      </c>
      <c r="M520" s="3">
        <v>6.4</v>
      </c>
      <c r="N520" s="49"/>
      <c r="O520" s="41">
        <v>7.956</v>
      </c>
      <c r="P520" s="3">
        <v>157</v>
      </c>
      <c r="Q520" s="7"/>
      <c r="R520" s="11"/>
      <c r="S520" s="31" t="s">
        <v>11</v>
      </c>
      <c r="T520" s="26"/>
    </row>
    <row r="521" spans="1:20" ht="12" customHeight="1">
      <c r="A521" s="31" t="s">
        <v>300</v>
      </c>
      <c r="B521" s="4" t="s">
        <v>30</v>
      </c>
      <c r="C521" s="5" t="s">
        <v>31</v>
      </c>
      <c r="D521" s="6">
        <v>40224</v>
      </c>
      <c r="E521" s="13">
        <v>0.5520833333333334</v>
      </c>
      <c r="F521" s="7"/>
      <c r="G521" s="7"/>
      <c r="H521" s="3">
        <v>8.49</v>
      </c>
      <c r="I521" s="41">
        <v>20.7</v>
      </c>
      <c r="J521" s="41">
        <v>13.192</v>
      </c>
      <c r="K521" s="9">
        <v>13192</v>
      </c>
      <c r="L521" s="3">
        <v>8.2</v>
      </c>
      <c r="M521" s="3">
        <v>6.32</v>
      </c>
      <c r="N521" s="49"/>
      <c r="O521" s="41">
        <v>7.7285</v>
      </c>
      <c r="P521" s="3">
        <v>161</v>
      </c>
      <c r="Q521" s="7"/>
      <c r="R521" s="11"/>
      <c r="S521" s="31" t="s">
        <v>11</v>
      </c>
      <c r="T521" s="26"/>
    </row>
    <row r="522" spans="1:20" ht="12" customHeight="1">
      <c r="A522" s="31" t="s">
        <v>300</v>
      </c>
      <c r="B522" s="4" t="s">
        <v>30</v>
      </c>
      <c r="C522" s="5" t="s">
        <v>31</v>
      </c>
      <c r="D522" s="6">
        <v>40228</v>
      </c>
      <c r="E522" s="13">
        <v>0.4791666666666667</v>
      </c>
      <c r="F522" s="7"/>
      <c r="G522" s="7"/>
      <c r="H522" s="3">
        <v>8.38</v>
      </c>
      <c r="I522" s="41">
        <v>23.5</v>
      </c>
      <c r="J522" s="41">
        <v>14.293</v>
      </c>
      <c r="K522" s="9">
        <v>14293</v>
      </c>
      <c r="L522" s="3">
        <v>93.7</v>
      </c>
      <c r="M522" s="3">
        <v>5.08</v>
      </c>
      <c r="N522" s="49"/>
      <c r="O522" s="41">
        <v>7.9885</v>
      </c>
      <c r="P522" s="3">
        <v>167</v>
      </c>
      <c r="Q522" s="7"/>
      <c r="R522" s="11"/>
      <c r="S522" s="31" t="s">
        <v>11</v>
      </c>
      <c r="T522" s="26"/>
    </row>
    <row r="523" spans="1:20" ht="12" customHeight="1">
      <c r="A523" s="31" t="s">
        <v>300</v>
      </c>
      <c r="B523" s="4" t="s">
        <v>30</v>
      </c>
      <c r="C523" s="5" t="s">
        <v>31</v>
      </c>
      <c r="D523" s="6">
        <v>40231</v>
      </c>
      <c r="E523" s="13">
        <v>0.5902777777777778</v>
      </c>
      <c r="F523" s="7"/>
      <c r="G523" s="7"/>
      <c r="H523" s="3">
        <v>8.57</v>
      </c>
      <c r="I523" s="41">
        <v>24.9</v>
      </c>
      <c r="J523" s="41">
        <v>15.294</v>
      </c>
      <c r="K523" s="9">
        <v>15294</v>
      </c>
      <c r="L523" s="3">
        <v>74</v>
      </c>
      <c r="M523" s="3">
        <v>6.34</v>
      </c>
      <c r="N523" s="49"/>
      <c r="O523" s="41">
        <v>8.3655</v>
      </c>
      <c r="P523" s="3">
        <f>0.48*300</f>
        <v>144</v>
      </c>
      <c r="Q523" s="7"/>
      <c r="R523" s="11"/>
      <c r="S523" s="31" t="s">
        <v>35</v>
      </c>
      <c r="T523" s="26" t="s">
        <v>303</v>
      </c>
    </row>
    <row r="524" spans="1:20" ht="12" customHeight="1">
      <c r="A524" s="31" t="s">
        <v>300</v>
      </c>
      <c r="B524" s="4" t="s">
        <v>30</v>
      </c>
      <c r="C524" s="5" t="s">
        <v>31</v>
      </c>
      <c r="D524" s="6">
        <v>40235</v>
      </c>
      <c r="E524" s="13">
        <v>0.43402777777777773</v>
      </c>
      <c r="F524" s="7"/>
      <c r="G524" s="7"/>
      <c r="H524" s="3">
        <v>8.3</v>
      </c>
      <c r="I524" s="41">
        <v>20.9</v>
      </c>
      <c r="J524" s="41">
        <v>14.278</v>
      </c>
      <c r="K524" s="9">
        <v>14278</v>
      </c>
      <c r="L524" s="3">
        <v>55.8</v>
      </c>
      <c r="M524" s="3">
        <v>3.88</v>
      </c>
      <c r="N524" s="49"/>
      <c r="O524" s="41">
        <v>8.346</v>
      </c>
      <c r="P524" s="3">
        <v>195</v>
      </c>
      <c r="Q524" s="7"/>
      <c r="R524" s="11"/>
      <c r="S524" s="31" t="s">
        <v>11</v>
      </c>
      <c r="T524" s="26"/>
    </row>
    <row r="525" spans="1:20" ht="12" customHeight="1">
      <c r="A525" s="31" t="s">
        <v>300</v>
      </c>
      <c r="B525" s="4" t="s">
        <v>30</v>
      </c>
      <c r="C525" s="5" t="s">
        <v>31</v>
      </c>
      <c r="D525" s="6">
        <v>40238</v>
      </c>
      <c r="E525" s="13">
        <v>0.4930555555555556</v>
      </c>
      <c r="F525" s="7"/>
      <c r="G525" s="7"/>
      <c r="H525" s="3">
        <v>8.33</v>
      </c>
      <c r="I525" s="41">
        <v>16.7</v>
      </c>
      <c r="J525" s="41">
        <v>13.844</v>
      </c>
      <c r="K525" s="9">
        <v>13844</v>
      </c>
      <c r="L525" s="3">
        <v>75.5</v>
      </c>
      <c r="M525" s="3">
        <v>7.2</v>
      </c>
      <c r="N525" s="49"/>
      <c r="O525" s="41">
        <v>8.6905</v>
      </c>
      <c r="P525" s="3">
        <v>180</v>
      </c>
      <c r="Q525" s="7"/>
      <c r="R525" s="11"/>
      <c r="S525" s="31" t="s">
        <v>11</v>
      </c>
      <c r="T525" s="26"/>
    </row>
    <row r="526" spans="1:20" ht="12" customHeight="1">
      <c r="A526" s="31" t="s">
        <v>300</v>
      </c>
      <c r="B526" s="4" t="s">
        <v>30</v>
      </c>
      <c r="C526" s="5" t="s">
        <v>31</v>
      </c>
      <c r="D526" s="6">
        <v>40242</v>
      </c>
      <c r="E526" s="13">
        <v>0.4930555555555556</v>
      </c>
      <c r="F526" s="7"/>
      <c r="G526" s="7"/>
      <c r="H526" s="3">
        <v>8.48</v>
      </c>
      <c r="I526" s="41">
        <v>23.5</v>
      </c>
      <c r="J526" s="41">
        <v>16.455</v>
      </c>
      <c r="K526" s="9">
        <v>16455</v>
      </c>
      <c r="L526" s="3">
        <v>-2.2</v>
      </c>
      <c r="N526" s="49"/>
      <c r="O526" s="41">
        <v>9.201</v>
      </c>
      <c r="P526" s="3">
        <v>174</v>
      </c>
      <c r="Q526" s="7"/>
      <c r="R526" s="11"/>
      <c r="S526" s="31" t="s">
        <v>56</v>
      </c>
      <c r="T526" s="26"/>
    </row>
    <row r="527" spans="1:20" ht="12" customHeight="1">
      <c r="A527" s="31" t="s">
        <v>300</v>
      </c>
      <c r="B527" s="4" t="s">
        <v>30</v>
      </c>
      <c r="C527" s="5" t="s">
        <v>31</v>
      </c>
      <c r="D527" s="6">
        <v>40246</v>
      </c>
      <c r="E527" s="13">
        <v>0.4756944444444444</v>
      </c>
      <c r="F527" s="7"/>
      <c r="G527" s="7"/>
      <c r="H527" s="3">
        <v>8.51</v>
      </c>
      <c r="I527" s="41">
        <v>17.1</v>
      </c>
      <c r="J527" s="41">
        <v>13.116</v>
      </c>
      <c r="K527" s="9">
        <v>13116</v>
      </c>
      <c r="L527" s="3">
        <v>71.8</v>
      </c>
      <c r="M527" s="3">
        <v>8.2</v>
      </c>
      <c r="N527" s="49"/>
      <c r="O527" s="41">
        <v>8.528</v>
      </c>
      <c r="P527" s="3">
        <v>150</v>
      </c>
      <c r="Q527" s="7"/>
      <c r="R527" s="11"/>
      <c r="S527" s="31" t="s">
        <v>11</v>
      </c>
      <c r="T527" s="26"/>
    </row>
    <row r="528" spans="1:20" ht="12.75" customHeight="1">
      <c r="A528" s="31" t="s">
        <v>300</v>
      </c>
      <c r="B528" s="4" t="s">
        <v>30</v>
      </c>
      <c r="C528" s="5" t="s">
        <v>31</v>
      </c>
      <c r="D528" s="6">
        <v>40249</v>
      </c>
      <c r="E528" s="13">
        <v>0.4513888888888889</v>
      </c>
      <c r="F528" s="7"/>
      <c r="G528" s="7"/>
      <c r="H528" s="3">
        <v>8.27</v>
      </c>
      <c r="I528" s="41">
        <v>17.5</v>
      </c>
      <c r="J528" s="41">
        <v>12.91</v>
      </c>
      <c r="K528" s="9">
        <v>12910</v>
      </c>
      <c r="L528" s="3">
        <v>41.9</v>
      </c>
      <c r="M528" s="3">
        <v>8.24</v>
      </c>
      <c r="N528" s="49"/>
      <c r="O528" s="41">
        <v>8.034</v>
      </c>
      <c r="P528" s="3">
        <v>195</v>
      </c>
      <c r="Q528" s="7"/>
      <c r="R528" s="11"/>
      <c r="S528" s="31" t="s">
        <v>11</v>
      </c>
      <c r="T528" s="26"/>
    </row>
    <row r="529" spans="1:20" ht="12.75" customHeight="1">
      <c r="A529" s="31" t="s">
        <v>300</v>
      </c>
      <c r="B529" s="4" t="s">
        <v>30</v>
      </c>
      <c r="C529" s="5" t="s">
        <v>31</v>
      </c>
      <c r="D529" s="6">
        <v>40252</v>
      </c>
      <c r="E529" s="13">
        <v>0.4548611111111111</v>
      </c>
      <c r="F529" s="7"/>
      <c r="G529" s="7"/>
      <c r="H529" s="3">
        <v>8.33</v>
      </c>
      <c r="I529" s="41">
        <v>21.9</v>
      </c>
      <c r="J529" s="41">
        <v>14.764</v>
      </c>
      <c r="K529" s="9">
        <v>14764</v>
      </c>
      <c r="L529" s="3">
        <v>13.7</v>
      </c>
      <c r="M529" s="3">
        <v>6.84</v>
      </c>
      <c r="N529" s="49"/>
      <c r="O529" s="41">
        <v>8.4955</v>
      </c>
      <c r="P529" s="3">
        <v>180</v>
      </c>
      <c r="Q529" s="7"/>
      <c r="R529" s="11"/>
      <c r="S529" s="31" t="s">
        <v>11</v>
      </c>
      <c r="T529" s="26"/>
    </row>
    <row r="530" spans="1:20" ht="12.75" customHeight="1">
      <c r="A530" s="31" t="s">
        <v>300</v>
      </c>
      <c r="B530" s="4" t="s">
        <v>30</v>
      </c>
      <c r="C530" s="5" t="s">
        <v>31</v>
      </c>
      <c r="D530" s="6">
        <v>40256</v>
      </c>
      <c r="E530" s="13">
        <v>0.5902777777777778</v>
      </c>
      <c r="F530" s="7"/>
      <c r="G530" s="7"/>
      <c r="H530" s="3">
        <v>8.42</v>
      </c>
      <c r="I530" s="41">
        <v>22.56</v>
      </c>
      <c r="J530" s="41">
        <v>15.231</v>
      </c>
      <c r="K530" s="9">
        <v>15231</v>
      </c>
      <c r="L530" s="3">
        <v>21.4</v>
      </c>
      <c r="M530" s="3">
        <v>7.31</v>
      </c>
      <c r="N530" s="49"/>
      <c r="O530" s="41">
        <v>9.21</v>
      </c>
      <c r="P530" s="3">
        <v>180</v>
      </c>
      <c r="Q530" s="7"/>
      <c r="R530" s="11"/>
      <c r="S530" s="31" t="s">
        <v>60</v>
      </c>
      <c r="T530" s="26"/>
    </row>
    <row r="531" spans="1:20" ht="12.75" customHeight="1">
      <c r="A531" s="31" t="s">
        <v>300</v>
      </c>
      <c r="B531" s="4" t="s">
        <v>30</v>
      </c>
      <c r="C531" s="5" t="s">
        <v>31</v>
      </c>
      <c r="D531" s="6">
        <v>40259</v>
      </c>
      <c r="E531" s="13">
        <v>0.4583333333333333</v>
      </c>
      <c r="F531" s="7"/>
      <c r="G531" s="7"/>
      <c r="H531" s="3">
        <v>8.26</v>
      </c>
      <c r="I531" s="41">
        <v>19.9</v>
      </c>
      <c r="J531" s="41">
        <v>14.691</v>
      </c>
      <c r="K531" s="9">
        <v>14691</v>
      </c>
      <c r="L531" s="3">
        <v>42.2</v>
      </c>
      <c r="M531" s="3">
        <v>7.5</v>
      </c>
      <c r="N531" s="49"/>
      <c r="O531" s="41">
        <v>8.736</v>
      </c>
      <c r="P531" s="3">
        <v>135</v>
      </c>
      <c r="Q531" s="7"/>
      <c r="R531" s="11"/>
      <c r="S531" s="31" t="s">
        <v>11</v>
      </c>
      <c r="T531" s="26"/>
    </row>
    <row r="532" spans="1:20" ht="12.75" customHeight="1">
      <c r="A532" s="31" t="s">
        <v>300</v>
      </c>
      <c r="B532" s="4" t="s">
        <v>30</v>
      </c>
      <c r="C532" s="5" t="s">
        <v>31</v>
      </c>
      <c r="D532" s="6">
        <v>40263</v>
      </c>
      <c r="E532" s="13">
        <v>0.4895833333333333</v>
      </c>
      <c r="F532" s="7"/>
      <c r="G532" s="7"/>
      <c r="H532" s="3">
        <v>8.54</v>
      </c>
      <c r="I532" s="41">
        <v>21.7</v>
      </c>
      <c r="J532" s="41">
        <v>17.221</v>
      </c>
      <c r="K532" s="9">
        <v>17221</v>
      </c>
      <c r="L532" s="3">
        <v>121.3</v>
      </c>
      <c r="M532" s="3">
        <v>7.29</v>
      </c>
      <c r="N532" s="49"/>
      <c r="O532" s="41">
        <v>9.9008</v>
      </c>
      <c r="P532" s="3">
        <v>162</v>
      </c>
      <c r="Q532" s="7"/>
      <c r="R532" s="11"/>
      <c r="S532" s="31" t="s">
        <v>56</v>
      </c>
      <c r="T532" s="26"/>
    </row>
    <row r="533" spans="1:20" ht="12.75" customHeight="1">
      <c r="A533" s="31" t="s">
        <v>300</v>
      </c>
      <c r="B533" s="4" t="s">
        <v>30</v>
      </c>
      <c r="C533" s="5" t="s">
        <v>31</v>
      </c>
      <c r="D533" s="6">
        <v>40266</v>
      </c>
      <c r="E533" s="13">
        <v>0.4375</v>
      </c>
      <c r="F533" s="7"/>
      <c r="G533" s="7"/>
      <c r="H533" s="3">
        <v>8.69</v>
      </c>
      <c r="I533" s="41">
        <v>20.1</v>
      </c>
      <c r="J533" s="41">
        <v>15.3</v>
      </c>
      <c r="K533" s="9">
        <v>15300</v>
      </c>
      <c r="M533" s="3">
        <v>6.5</v>
      </c>
      <c r="N533" s="49"/>
      <c r="O533" s="41">
        <v>10.98</v>
      </c>
      <c r="P533" s="3">
        <v>150</v>
      </c>
      <c r="Q533" s="7"/>
      <c r="R533" s="11"/>
      <c r="S533" s="31" t="s">
        <v>11</v>
      </c>
      <c r="T533" s="26"/>
    </row>
    <row r="534" spans="1:20" ht="12.75" customHeight="1">
      <c r="A534" s="31" t="s">
        <v>300</v>
      </c>
      <c r="B534" s="4" t="s">
        <v>30</v>
      </c>
      <c r="C534" s="5" t="s">
        <v>31</v>
      </c>
      <c r="D534" s="6">
        <v>40269</v>
      </c>
      <c r="E534" s="13">
        <v>0.4618055555555556</v>
      </c>
      <c r="F534" s="7"/>
      <c r="G534" s="7"/>
      <c r="H534" s="3">
        <v>8.46</v>
      </c>
      <c r="I534" s="41">
        <v>18.5</v>
      </c>
      <c r="J534" s="41">
        <v>15.099</v>
      </c>
      <c r="K534" s="9">
        <v>15099</v>
      </c>
      <c r="L534" s="3">
        <v>17.5</v>
      </c>
      <c r="M534" s="3">
        <v>5.63</v>
      </c>
      <c r="N534" s="49"/>
      <c r="O534" s="41">
        <v>9.204</v>
      </c>
      <c r="P534" s="3">
        <v>165</v>
      </c>
      <c r="Q534" s="7"/>
      <c r="R534" s="11"/>
      <c r="S534" s="31" t="s">
        <v>11</v>
      </c>
      <c r="T534" s="26"/>
    </row>
    <row r="535" spans="1:20" ht="12.75" customHeight="1">
      <c r="A535" s="31" t="s">
        <v>300</v>
      </c>
      <c r="B535" s="4" t="s">
        <v>30</v>
      </c>
      <c r="C535" s="5" t="s">
        <v>31</v>
      </c>
      <c r="D535" s="6">
        <v>40274</v>
      </c>
      <c r="E535" s="13">
        <v>0.4444444444444444</v>
      </c>
      <c r="F535" s="7"/>
      <c r="G535" s="7"/>
      <c r="H535" s="3">
        <v>8.26</v>
      </c>
      <c r="I535" s="41">
        <v>19.7</v>
      </c>
      <c r="J535" s="41">
        <v>14.691</v>
      </c>
      <c r="K535" s="9">
        <v>14691</v>
      </c>
      <c r="L535" s="3">
        <v>38.9</v>
      </c>
      <c r="M535" s="3">
        <v>5.79</v>
      </c>
      <c r="N535" s="49"/>
      <c r="O535" s="41">
        <v>8.7685</v>
      </c>
      <c r="P535" s="3">
        <v>150</v>
      </c>
      <c r="Q535" s="7"/>
      <c r="R535" s="11"/>
      <c r="S535" s="31" t="s">
        <v>11</v>
      </c>
      <c r="T535" s="26"/>
    </row>
    <row r="536" spans="1:20" ht="12" customHeight="1">
      <c r="A536" s="7" t="s">
        <v>304</v>
      </c>
      <c r="B536" s="4" t="s">
        <v>30</v>
      </c>
      <c r="C536" s="5" t="s">
        <v>31</v>
      </c>
      <c r="D536" s="6">
        <v>39954</v>
      </c>
      <c r="E536" s="3">
        <v>0.5861111111111111</v>
      </c>
      <c r="F536" s="3">
        <v>299692</v>
      </c>
      <c r="G536" s="3">
        <v>6072505</v>
      </c>
      <c r="H536" s="3">
        <v>4.36</v>
      </c>
      <c r="I536" s="41">
        <v>19.7</v>
      </c>
      <c r="J536" s="41">
        <v>50.9</v>
      </c>
      <c r="K536" s="9">
        <f aca="true" t="shared" si="11" ref="K536:K588">J536*1000</f>
        <v>50900</v>
      </c>
      <c r="L536" s="3">
        <v>342</v>
      </c>
      <c r="M536" s="3">
        <v>9.46</v>
      </c>
      <c r="N536" s="49"/>
      <c r="O536" s="41">
        <v>34</v>
      </c>
      <c r="P536" s="3">
        <v>21</v>
      </c>
      <c r="Q536" s="3">
        <v>140</v>
      </c>
      <c r="S536" s="15" t="s">
        <v>40</v>
      </c>
      <c r="T536" s="42" t="s">
        <v>305</v>
      </c>
    </row>
    <row r="537" spans="1:20" ht="12" customHeight="1">
      <c r="A537" s="4" t="s">
        <v>306</v>
      </c>
      <c r="B537" s="4" t="s">
        <v>30</v>
      </c>
      <c r="C537" s="5" t="s">
        <v>31</v>
      </c>
      <c r="D537" s="6">
        <v>39912</v>
      </c>
      <c r="E537" s="36">
        <v>0.4583333333333333</v>
      </c>
      <c r="F537" s="3">
        <v>296153</v>
      </c>
      <c r="G537" s="3">
        <v>6074149</v>
      </c>
      <c r="H537" s="37">
        <v>7.53</v>
      </c>
      <c r="I537" s="37">
        <v>16.8</v>
      </c>
      <c r="J537" s="37">
        <v>7.75</v>
      </c>
      <c r="K537" s="9">
        <f t="shared" si="11"/>
        <v>7750</v>
      </c>
      <c r="L537" s="21">
        <v>46.8</v>
      </c>
      <c r="M537" s="4">
        <v>4.13</v>
      </c>
      <c r="N537" s="49">
        <v>11.8</v>
      </c>
      <c r="O537" s="37">
        <v>4.97</v>
      </c>
      <c r="P537" s="4">
        <f>1.9*300</f>
        <v>570</v>
      </c>
      <c r="S537" s="3" t="s">
        <v>33</v>
      </c>
      <c r="T537" s="29" t="s">
        <v>307</v>
      </c>
    </row>
    <row r="538" spans="1:20" ht="12" customHeight="1">
      <c r="A538" s="4" t="s">
        <v>306</v>
      </c>
      <c r="B538" s="4" t="s">
        <v>30</v>
      </c>
      <c r="C538" s="5" t="s">
        <v>31</v>
      </c>
      <c r="D538" s="6">
        <v>39912</v>
      </c>
      <c r="E538" s="36">
        <v>0.4583333333333333</v>
      </c>
      <c r="F538" s="3">
        <v>296153</v>
      </c>
      <c r="G538" s="3">
        <v>6074149</v>
      </c>
      <c r="H538" s="4">
        <v>7.95</v>
      </c>
      <c r="I538" s="37"/>
      <c r="J538" s="37">
        <v>8.42</v>
      </c>
      <c r="K538" s="9">
        <f t="shared" si="11"/>
        <v>8420</v>
      </c>
      <c r="N538" s="49"/>
      <c r="O538" s="37">
        <v>5.51</v>
      </c>
      <c r="P538" s="4">
        <v>591</v>
      </c>
      <c r="R538" s="9">
        <v>143</v>
      </c>
      <c r="S538" s="3" t="s">
        <v>33</v>
      </c>
      <c r="T538" s="12" t="s">
        <v>153</v>
      </c>
    </row>
    <row r="539" spans="1:20" s="49" customFormat="1" ht="11.25">
      <c r="A539" s="4" t="s">
        <v>306</v>
      </c>
      <c r="B539" s="4" t="s">
        <v>30</v>
      </c>
      <c r="C539" s="5" t="s">
        <v>31</v>
      </c>
      <c r="D539" s="6">
        <v>39947</v>
      </c>
      <c r="E539" s="13">
        <v>0.5694444444444444</v>
      </c>
      <c r="F539" s="7">
        <v>296153</v>
      </c>
      <c r="G539" s="7">
        <v>6074148</v>
      </c>
      <c r="H539" s="8">
        <v>8.36</v>
      </c>
      <c r="I539" s="8">
        <v>13.7</v>
      </c>
      <c r="J539" s="8">
        <v>6.03</v>
      </c>
      <c r="K539" s="9">
        <f t="shared" si="11"/>
        <v>6030</v>
      </c>
      <c r="L539" s="14">
        <v>108</v>
      </c>
      <c r="M539" s="7">
        <v>7.42</v>
      </c>
      <c r="O539" s="8">
        <v>3.57</v>
      </c>
      <c r="P539" s="7">
        <f>0.58*300</f>
        <v>174</v>
      </c>
      <c r="Q539" s="3"/>
      <c r="R539" s="9"/>
      <c r="S539" s="15" t="s">
        <v>33</v>
      </c>
      <c r="T539" s="12" t="s">
        <v>308</v>
      </c>
    </row>
    <row r="540" spans="1:20" s="49" customFormat="1" ht="11.25">
      <c r="A540" s="4" t="s">
        <v>306</v>
      </c>
      <c r="B540" s="4" t="s">
        <v>30</v>
      </c>
      <c r="C540" s="5" t="s">
        <v>31</v>
      </c>
      <c r="D540" s="6">
        <v>39952</v>
      </c>
      <c r="E540" s="36">
        <v>0.4513888888888889</v>
      </c>
      <c r="F540" s="7"/>
      <c r="G540" s="7"/>
      <c r="H540" s="37">
        <v>7.97</v>
      </c>
      <c r="I540" s="37">
        <v>16.2</v>
      </c>
      <c r="J540" s="37">
        <v>5.77</v>
      </c>
      <c r="K540" s="9">
        <f t="shared" si="11"/>
        <v>5770</v>
      </c>
      <c r="L540" s="39">
        <v>84</v>
      </c>
      <c r="M540" s="4">
        <v>5.67</v>
      </c>
      <c r="O540" s="37"/>
      <c r="P540" s="40">
        <v>204</v>
      </c>
      <c r="Q540" s="3"/>
      <c r="R540" s="9"/>
      <c r="S540" s="3" t="s">
        <v>35</v>
      </c>
      <c r="T540" s="29" t="s">
        <v>309</v>
      </c>
    </row>
    <row r="541" spans="1:20" ht="12" customHeight="1">
      <c r="A541" s="4" t="s">
        <v>306</v>
      </c>
      <c r="B541" s="4" t="s">
        <v>30</v>
      </c>
      <c r="C541" s="5" t="s">
        <v>31</v>
      </c>
      <c r="D541" s="6">
        <v>39953</v>
      </c>
      <c r="E541" s="36">
        <v>0.4583333333333333</v>
      </c>
      <c r="F541" s="7"/>
      <c r="G541" s="7"/>
      <c r="H541" s="37">
        <v>7.61</v>
      </c>
      <c r="I541" s="37">
        <v>13.7</v>
      </c>
      <c r="J541" s="37">
        <v>5.66</v>
      </c>
      <c r="K541" s="9">
        <f t="shared" si="11"/>
        <v>5660</v>
      </c>
      <c r="L541" s="39">
        <v>157</v>
      </c>
      <c r="M541" s="4">
        <v>6.67</v>
      </c>
      <c r="N541" s="49"/>
      <c r="O541" s="37"/>
      <c r="P541" s="40">
        <v>165</v>
      </c>
      <c r="S541" s="3" t="s">
        <v>35</v>
      </c>
      <c r="T541" s="29" t="s">
        <v>310</v>
      </c>
    </row>
    <row r="542" spans="1:20" ht="12" customHeight="1">
      <c r="A542" s="4" t="s">
        <v>306</v>
      </c>
      <c r="B542" s="4" t="s">
        <v>30</v>
      </c>
      <c r="C542" s="5" t="s">
        <v>31</v>
      </c>
      <c r="D542" s="6">
        <v>39958</v>
      </c>
      <c r="E542" s="36">
        <v>0.46527777777777773</v>
      </c>
      <c r="F542" s="7"/>
      <c r="G542" s="7"/>
      <c r="H542" s="37">
        <v>7.68</v>
      </c>
      <c r="I542" s="37">
        <v>15.3</v>
      </c>
      <c r="J542" s="37">
        <v>5.7</v>
      </c>
      <c r="K542" s="9">
        <f t="shared" si="11"/>
        <v>5700</v>
      </c>
      <c r="L542" s="39">
        <v>127</v>
      </c>
      <c r="M542" s="4">
        <v>7.3</v>
      </c>
      <c r="N542" s="49"/>
      <c r="O542" s="37">
        <v>3.42</v>
      </c>
      <c r="P542" s="40">
        <v>180</v>
      </c>
      <c r="S542" s="3" t="s">
        <v>35</v>
      </c>
      <c r="T542" s="29" t="s">
        <v>311</v>
      </c>
    </row>
    <row r="543" spans="1:20" ht="12" customHeight="1">
      <c r="A543" s="4" t="s">
        <v>306</v>
      </c>
      <c r="B543" s="4" t="s">
        <v>30</v>
      </c>
      <c r="C543" s="5" t="s">
        <v>31</v>
      </c>
      <c r="D543" s="6">
        <v>39961</v>
      </c>
      <c r="E543" s="36">
        <v>0.40625</v>
      </c>
      <c r="F543" s="7"/>
      <c r="G543" s="7"/>
      <c r="H543" s="37">
        <v>7.62</v>
      </c>
      <c r="I543" s="37">
        <v>15.1</v>
      </c>
      <c r="J543" s="37">
        <v>5.6</v>
      </c>
      <c r="K543" s="9">
        <f t="shared" si="11"/>
        <v>5600</v>
      </c>
      <c r="L543" s="39">
        <v>140</v>
      </c>
      <c r="M543" s="4">
        <v>7</v>
      </c>
      <c r="N543" s="49"/>
      <c r="O543" s="37">
        <v>3.4</v>
      </c>
      <c r="P543" s="40">
        <v>186</v>
      </c>
      <c r="S543" s="3" t="s">
        <v>35</v>
      </c>
      <c r="T543" s="29" t="s">
        <v>312</v>
      </c>
    </row>
    <row r="544" spans="1:20" ht="12" customHeight="1">
      <c r="A544" s="4" t="s">
        <v>306</v>
      </c>
      <c r="B544" s="4" t="s">
        <v>30</v>
      </c>
      <c r="C544" s="5" t="s">
        <v>31</v>
      </c>
      <c r="D544" s="6">
        <v>39965</v>
      </c>
      <c r="E544" s="36">
        <v>0.44375</v>
      </c>
      <c r="F544" s="7"/>
      <c r="G544" s="7"/>
      <c r="H544" s="37">
        <v>7.17</v>
      </c>
      <c r="I544" s="37">
        <v>11.86</v>
      </c>
      <c r="J544" s="37">
        <v>4.05</v>
      </c>
      <c r="K544" s="9">
        <f t="shared" si="11"/>
        <v>4050</v>
      </c>
      <c r="L544" s="39">
        <v>183</v>
      </c>
      <c r="M544" s="4">
        <v>9.96</v>
      </c>
      <c r="N544" s="49"/>
      <c r="O544" s="37">
        <v>3.5</v>
      </c>
      <c r="P544" s="40">
        <v>174</v>
      </c>
      <c r="S544" s="3" t="s">
        <v>35</v>
      </c>
      <c r="T544" s="29" t="s">
        <v>313</v>
      </c>
    </row>
    <row r="545" spans="1:20" ht="12" customHeight="1">
      <c r="A545" s="4" t="s">
        <v>306</v>
      </c>
      <c r="B545" s="4" t="s">
        <v>30</v>
      </c>
      <c r="C545" s="5" t="s">
        <v>31</v>
      </c>
      <c r="D545" s="6">
        <v>39968</v>
      </c>
      <c r="E545" s="36">
        <v>0.4375</v>
      </c>
      <c r="F545" s="7"/>
      <c r="G545" s="7"/>
      <c r="H545" s="37">
        <v>7.45</v>
      </c>
      <c r="I545" s="37">
        <v>12.2</v>
      </c>
      <c r="J545" s="37">
        <v>4.8</v>
      </c>
      <c r="K545" s="9">
        <f t="shared" si="11"/>
        <v>4800</v>
      </c>
      <c r="L545" s="39">
        <v>191</v>
      </c>
      <c r="M545" s="4">
        <v>8.3</v>
      </c>
      <c r="N545" s="49"/>
      <c r="O545" s="37">
        <v>3.6</v>
      </c>
      <c r="P545" s="40">
        <v>186</v>
      </c>
      <c r="S545" s="3" t="s">
        <v>35</v>
      </c>
      <c r="T545" s="29" t="s">
        <v>314</v>
      </c>
    </row>
    <row r="546" spans="1:20" ht="12" customHeight="1">
      <c r="A546" s="4" t="s">
        <v>306</v>
      </c>
      <c r="B546" s="4" t="s">
        <v>30</v>
      </c>
      <c r="C546" s="5" t="s">
        <v>31</v>
      </c>
      <c r="D546" s="6">
        <v>39973</v>
      </c>
      <c r="E546" s="36">
        <v>0.4236111111111111</v>
      </c>
      <c r="F546" s="7"/>
      <c r="G546" s="7"/>
      <c r="H546" s="37">
        <v>7.92</v>
      </c>
      <c r="I546" s="37">
        <v>11.1</v>
      </c>
      <c r="J546" s="37">
        <v>3.738</v>
      </c>
      <c r="K546" s="9">
        <f t="shared" si="11"/>
        <v>3738</v>
      </c>
      <c r="L546" s="39"/>
      <c r="M546" s="4">
        <v>8.78</v>
      </c>
      <c r="N546" s="49"/>
      <c r="O546" s="37">
        <v>2.613</v>
      </c>
      <c r="P546" s="40">
        <v>210</v>
      </c>
      <c r="R546" s="9">
        <v>100</v>
      </c>
      <c r="S546" s="3" t="s">
        <v>35</v>
      </c>
      <c r="T546" s="29" t="s">
        <v>315</v>
      </c>
    </row>
    <row r="547" spans="1:20" ht="12" customHeight="1">
      <c r="A547" s="4" t="s">
        <v>306</v>
      </c>
      <c r="B547" s="4" t="s">
        <v>30</v>
      </c>
      <c r="C547" s="5" t="s">
        <v>31</v>
      </c>
      <c r="D547" s="6">
        <v>39976</v>
      </c>
      <c r="E547" s="36">
        <v>0.4166666666666667</v>
      </c>
      <c r="F547" s="7"/>
      <c r="G547" s="7"/>
      <c r="H547" s="37">
        <v>8.06</v>
      </c>
      <c r="I547" s="37">
        <v>10.5</v>
      </c>
      <c r="J547" s="37">
        <v>3.2</v>
      </c>
      <c r="K547" s="9">
        <f t="shared" si="11"/>
        <v>3200</v>
      </c>
      <c r="L547" s="39">
        <v>235.2</v>
      </c>
      <c r="M547" s="4">
        <v>7.8</v>
      </c>
      <c r="N547" s="49"/>
      <c r="O547" s="37">
        <v>2.3</v>
      </c>
      <c r="P547" s="40">
        <v>174</v>
      </c>
      <c r="R547" s="9">
        <v>120</v>
      </c>
      <c r="S547" s="3" t="s">
        <v>35</v>
      </c>
      <c r="T547" s="29" t="s">
        <v>316</v>
      </c>
    </row>
    <row r="548" spans="1:20" ht="12" customHeight="1">
      <c r="A548" s="4" t="s">
        <v>306</v>
      </c>
      <c r="B548" s="4" t="s">
        <v>30</v>
      </c>
      <c r="C548" s="5" t="s">
        <v>31</v>
      </c>
      <c r="D548" s="6">
        <v>39979</v>
      </c>
      <c r="E548" s="36">
        <v>0.4131944444444444</v>
      </c>
      <c r="F548" s="7"/>
      <c r="G548" s="7"/>
      <c r="H548" s="37">
        <v>8.01</v>
      </c>
      <c r="I548" s="37">
        <v>12.2</v>
      </c>
      <c r="J548" s="37">
        <v>3.3</v>
      </c>
      <c r="K548" s="9">
        <f t="shared" si="11"/>
        <v>3300</v>
      </c>
      <c r="L548" s="39">
        <v>365.1</v>
      </c>
      <c r="M548" s="4">
        <v>7.42</v>
      </c>
      <c r="N548" s="49"/>
      <c r="O548" s="37">
        <v>2.3</v>
      </c>
      <c r="P548" s="40">
        <f>0.61*300</f>
        <v>183</v>
      </c>
      <c r="R548" s="9">
        <v>129</v>
      </c>
      <c r="S548" s="3" t="s">
        <v>35</v>
      </c>
      <c r="T548" s="29" t="s">
        <v>317</v>
      </c>
    </row>
    <row r="549" spans="1:20" ht="12" customHeight="1">
      <c r="A549" s="4" t="s">
        <v>306</v>
      </c>
      <c r="B549" s="4" t="s">
        <v>30</v>
      </c>
      <c r="C549" s="5" t="s">
        <v>31</v>
      </c>
      <c r="D549" s="6">
        <v>39983</v>
      </c>
      <c r="E549" s="36">
        <v>0.4479166666666667</v>
      </c>
      <c r="F549" s="7"/>
      <c r="G549" s="7"/>
      <c r="H549" s="37">
        <v>7.98</v>
      </c>
      <c r="I549" s="37">
        <v>12.8</v>
      </c>
      <c r="J549" s="37">
        <v>3.7</v>
      </c>
      <c r="K549" s="9">
        <f t="shared" si="11"/>
        <v>3700</v>
      </c>
      <c r="L549" s="39">
        <v>276</v>
      </c>
      <c r="M549" s="4">
        <v>8.1</v>
      </c>
      <c r="N549" s="49"/>
      <c r="O549" s="37">
        <v>2.5</v>
      </c>
      <c r="P549" s="40">
        <v>180</v>
      </c>
      <c r="R549" s="9">
        <v>136</v>
      </c>
      <c r="S549" s="3" t="s">
        <v>35</v>
      </c>
      <c r="T549" s="29" t="s">
        <v>318</v>
      </c>
    </row>
    <row r="550" spans="1:20" ht="12" customHeight="1">
      <c r="A550" s="4" t="s">
        <v>306</v>
      </c>
      <c r="B550" s="4" t="s">
        <v>30</v>
      </c>
      <c r="C550" s="5" t="s">
        <v>31</v>
      </c>
      <c r="D550" s="6">
        <v>39986</v>
      </c>
      <c r="E550" s="36">
        <v>0.4583333333333333</v>
      </c>
      <c r="F550" s="7"/>
      <c r="G550" s="7"/>
      <c r="H550" s="37">
        <v>7.7</v>
      </c>
      <c r="I550" s="37">
        <v>12.8</v>
      </c>
      <c r="J550" s="37">
        <v>3.7</v>
      </c>
      <c r="K550" s="9">
        <f t="shared" si="11"/>
        <v>3700</v>
      </c>
      <c r="L550" s="39">
        <v>244</v>
      </c>
      <c r="M550" s="4">
        <v>8.9</v>
      </c>
      <c r="N550" s="49"/>
      <c r="O550" s="37">
        <v>2.4</v>
      </c>
      <c r="P550" s="40">
        <v>189</v>
      </c>
      <c r="R550" s="9">
        <v>144</v>
      </c>
      <c r="S550" s="3" t="s">
        <v>35</v>
      </c>
      <c r="T550" s="29" t="s">
        <v>319</v>
      </c>
    </row>
    <row r="551" spans="1:20" ht="12" customHeight="1">
      <c r="A551" s="4" t="s">
        <v>306</v>
      </c>
      <c r="B551" s="4" t="s">
        <v>30</v>
      </c>
      <c r="C551" s="5" t="s">
        <v>31</v>
      </c>
      <c r="D551" s="6">
        <v>39990</v>
      </c>
      <c r="E551" s="36">
        <v>0.4777777777777778</v>
      </c>
      <c r="F551" s="7"/>
      <c r="G551" s="7"/>
      <c r="H551" s="37">
        <v>7.8</v>
      </c>
      <c r="I551" s="37">
        <v>12.11</v>
      </c>
      <c r="J551" s="37">
        <v>3.8</v>
      </c>
      <c r="K551" s="9">
        <f t="shared" si="11"/>
        <v>3800</v>
      </c>
      <c r="L551" s="39">
        <v>255</v>
      </c>
      <c r="M551" s="4">
        <v>7.9</v>
      </c>
      <c r="N551" s="49"/>
      <c r="O551" s="37">
        <v>2.6</v>
      </c>
      <c r="P551" s="40">
        <v>189</v>
      </c>
      <c r="R551" s="9">
        <v>136</v>
      </c>
      <c r="S551" s="3" t="s">
        <v>35</v>
      </c>
      <c r="T551" s="29" t="s">
        <v>320</v>
      </c>
    </row>
    <row r="552" spans="1:20" ht="12" customHeight="1">
      <c r="A552" s="4" t="s">
        <v>306</v>
      </c>
      <c r="B552" s="4" t="s">
        <v>30</v>
      </c>
      <c r="C552" s="5" t="s">
        <v>31</v>
      </c>
      <c r="D552" s="6">
        <v>40007</v>
      </c>
      <c r="E552" s="36">
        <v>0.4375</v>
      </c>
      <c r="F552" s="7"/>
      <c r="G552" s="7"/>
      <c r="H552" s="37">
        <v>7.61</v>
      </c>
      <c r="I552" s="37">
        <v>11.07</v>
      </c>
      <c r="J552" s="37">
        <v>1.16</v>
      </c>
      <c r="K552" s="9">
        <f t="shared" si="11"/>
        <v>1160</v>
      </c>
      <c r="L552" s="39"/>
      <c r="M552" s="4">
        <v>8.65</v>
      </c>
      <c r="N552" s="49"/>
      <c r="O552" s="37">
        <v>0.8</v>
      </c>
      <c r="P552" s="40">
        <v>65</v>
      </c>
      <c r="R552" s="9">
        <v>144</v>
      </c>
      <c r="S552" s="3" t="s">
        <v>35</v>
      </c>
      <c r="T552" s="29" t="s">
        <v>321</v>
      </c>
    </row>
    <row r="553" spans="1:20" ht="12" customHeight="1">
      <c r="A553" s="4" t="s">
        <v>306</v>
      </c>
      <c r="B553" s="4" t="s">
        <v>30</v>
      </c>
      <c r="C553" s="5" t="s">
        <v>31</v>
      </c>
      <c r="D553" s="6">
        <v>40011</v>
      </c>
      <c r="E553" s="36">
        <v>0.40625</v>
      </c>
      <c r="F553" s="7"/>
      <c r="G553" s="7"/>
      <c r="H553" s="37">
        <v>7.78</v>
      </c>
      <c r="I553" s="37">
        <v>10.1</v>
      </c>
      <c r="J553" s="37">
        <v>1.21</v>
      </c>
      <c r="K553" s="9">
        <f t="shared" si="11"/>
        <v>1210</v>
      </c>
      <c r="L553" s="39"/>
      <c r="M553" s="4">
        <v>8.2</v>
      </c>
      <c r="N553" s="49"/>
      <c r="O553" s="37">
        <v>0.75</v>
      </c>
      <c r="P553" s="40">
        <v>67</v>
      </c>
      <c r="R553" s="9">
        <v>139</v>
      </c>
      <c r="S553" s="3" t="s">
        <v>35</v>
      </c>
      <c r="T553" s="29" t="s">
        <v>322</v>
      </c>
    </row>
    <row r="554" spans="1:20" ht="12" customHeight="1">
      <c r="A554" s="4" t="s">
        <v>306</v>
      </c>
      <c r="B554" s="4" t="s">
        <v>30</v>
      </c>
      <c r="C554" s="5" t="s">
        <v>31</v>
      </c>
      <c r="D554" s="6">
        <v>40017</v>
      </c>
      <c r="E554" s="36">
        <v>0.4201388888888889</v>
      </c>
      <c r="F554" s="7"/>
      <c r="G554" s="7"/>
      <c r="H554" s="37">
        <v>7.5</v>
      </c>
      <c r="I554" s="37">
        <v>10</v>
      </c>
      <c r="J554" s="37">
        <v>1.4</v>
      </c>
      <c r="K554" s="9">
        <f t="shared" si="11"/>
        <v>1400</v>
      </c>
      <c r="L554" s="39">
        <v>222</v>
      </c>
      <c r="M554" s="4">
        <v>9.1</v>
      </c>
      <c r="N554" s="49"/>
      <c r="O554" s="37">
        <v>1</v>
      </c>
      <c r="P554" s="40">
        <v>78</v>
      </c>
      <c r="R554" s="9">
        <v>153</v>
      </c>
      <c r="S554" s="3" t="s">
        <v>35</v>
      </c>
      <c r="T554" s="29" t="s">
        <v>323</v>
      </c>
    </row>
    <row r="555" spans="1:20" ht="12" customHeight="1">
      <c r="A555" s="4" t="s">
        <v>306</v>
      </c>
      <c r="B555" s="4" t="s">
        <v>30</v>
      </c>
      <c r="C555" s="5" t="s">
        <v>31</v>
      </c>
      <c r="D555" s="6">
        <v>40021</v>
      </c>
      <c r="E555" s="36">
        <v>0.3541666666666667</v>
      </c>
      <c r="F555" s="7"/>
      <c r="G555" s="7"/>
      <c r="H555" s="37">
        <v>7.3</v>
      </c>
      <c r="I555" s="37">
        <v>10.74</v>
      </c>
      <c r="J555" s="37">
        <v>1.365</v>
      </c>
      <c r="K555" s="9">
        <f t="shared" si="11"/>
        <v>1365</v>
      </c>
      <c r="L555" s="39">
        <v>193.7</v>
      </c>
      <c r="M555" s="4">
        <v>8.3</v>
      </c>
      <c r="N555" s="49"/>
      <c r="O555" s="37">
        <v>1.13</v>
      </c>
      <c r="P555" s="40">
        <v>86</v>
      </c>
      <c r="R555" s="9">
        <v>50</v>
      </c>
      <c r="S555" s="3" t="s">
        <v>35</v>
      </c>
      <c r="T555" s="29" t="s">
        <v>324</v>
      </c>
    </row>
    <row r="556" spans="1:20" ht="12" customHeight="1">
      <c r="A556" s="4" t="s">
        <v>306</v>
      </c>
      <c r="B556" s="4" t="s">
        <v>30</v>
      </c>
      <c r="C556" s="5" t="s">
        <v>31</v>
      </c>
      <c r="D556" s="6">
        <v>40038</v>
      </c>
      <c r="E556" s="36">
        <v>0.43402777777777773</v>
      </c>
      <c r="F556" s="7"/>
      <c r="G556" s="7"/>
      <c r="H556" s="37">
        <v>7.56</v>
      </c>
      <c r="I556" s="37">
        <v>11.2</v>
      </c>
      <c r="J556" s="37">
        <v>1.35</v>
      </c>
      <c r="K556" s="9">
        <f t="shared" si="11"/>
        <v>1350</v>
      </c>
      <c r="L556" s="39">
        <v>154</v>
      </c>
      <c r="M556" s="4">
        <v>7.5</v>
      </c>
      <c r="N556" s="49"/>
      <c r="O556" s="37">
        <v>1.21</v>
      </c>
      <c r="P556" s="40">
        <v>77</v>
      </c>
      <c r="R556" s="9">
        <v>91</v>
      </c>
      <c r="S556" s="3" t="s">
        <v>35</v>
      </c>
      <c r="T556" s="29" t="s">
        <v>325</v>
      </c>
    </row>
    <row r="557" spans="1:20" ht="12" customHeight="1">
      <c r="A557" s="4" t="s">
        <v>306</v>
      </c>
      <c r="B557" s="4" t="s">
        <v>30</v>
      </c>
      <c r="C557" s="5" t="s">
        <v>31</v>
      </c>
      <c r="D557" s="6">
        <v>40042</v>
      </c>
      <c r="E557" s="36">
        <v>0.46875</v>
      </c>
      <c r="F557" s="7"/>
      <c r="G557" s="7"/>
      <c r="H557" s="37">
        <v>7.31</v>
      </c>
      <c r="I557" s="37">
        <v>10.9</v>
      </c>
      <c r="J557" s="37">
        <v>2.12</v>
      </c>
      <c r="K557" s="9">
        <f t="shared" si="11"/>
        <v>2120</v>
      </c>
      <c r="L557" s="39">
        <v>171</v>
      </c>
      <c r="M557" s="4">
        <v>7.4</v>
      </c>
      <c r="N557" s="49"/>
      <c r="O557" s="37">
        <v>1.54</v>
      </c>
      <c r="P557" s="40">
        <v>79</v>
      </c>
      <c r="R557" s="9">
        <v>88</v>
      </c>
      <c r="S557" s="3" t="s">
        <v>35</v>
      </c>
      <c r="T557" s="29" t="s">
        <v>325</v>
      </c>
    </row>
    <row r="558" spans="1:20" ht="12" customHeight="1">
      <c r="A558" s="4" t="s">
        <v>306</v>
      </c>
      <c r="B558" s="4" t="s">
        <v>30</v>
      </c>
      <c r="C558" s="5" t="s">
        <v>31</v>
      </c>
      <c r="D558" s="6">
        <v>40046</v>
      </c>
      <c r="E558" s="36">
        <v>0.4375</v>
      </c>
      <c r="F558" s="7"/>
      <c r="G558" s="7"/>
      <c r="H558" s="37">
        <v>7.21</v>
      </c>
      <c r="I558" s="37">
        <v>10.9</v>
      </c>
      <c r="J558" s="37">
        <v>1.85</v>
      </c>
      <c r="K558" s="9">
        <f t="shared" si="11"/>
        <v>1850</v>
      </c>
      <c r="L558" s="39">
        <v>182</v>
      </c>
      <c r="M558" s="4">
        <v>8.3</v>
      </c>
      <c r="N558" s="49"/>
      <c r="O558" s="37">
        <v>1.43</v>
      </c>
      <c r="P558" s="40">
        <v>81</v>
      </c>
      <c r="R558" s="9">
        <v>95</v>
      </c>
      <c r="S558" s="3" t="s">
        <v>35</v>
      </c>
      <c r="T558" s="29" t="s">
        <v>326</v>
      </c>
    </row>
    <row r="559" spans="1:20" s="49" customFormat="1" ht="11.25">
      <c r="A559" s="4" t="s">
        <v>306</v>
      </c>
      <c r="B559" s="4" t="s">
        <v>30</v>
      </c>
      <c r="C559" s="5" t="s">
        <v>31</v>
      </c>
      <c r="D559" s="6">
        <v>40056</v>
      </c>
      <c r="E559" s="36">
        <v>0.4375</v>
      </c>
      <c r="F559" s="7"/>
      <c r="G559" s="7"/>
      <c r="H559" s="37">
        <v>7.12</v>
      </c>
      <c r="I559" s="37">
        <v>12.34</v>
      </c>
      <c r="J559" s="37">
        <v>1.41</v>
      </c>
      <c r="K559" s="9">
        <f t="shared" si="11"/>
        <v>1410</v>
      </c>
      <c r="L559" s="39">
        <v>194</v>
      </c>
      <c r="M559" s="4">
        <v>9.23</v>
      </c>
      <c r="O559" s="37">
        <v>0.93</v>
      </c>
      <c r="P559" s="40">
        <v>69</v>
      </c>
      <c r="Q559" s="3"/>
      <c r="R559" s="9">
        <v>122</v>
      </c>
      <c r="S559" s="3" t="s">
        <v>35</v>
      </c>
      <c r="T559" s="29" t="s">
        <v>327</v>
      </c>
    </row>
    <row r="560" spans="1:20" ht="12" customHeight="1">
      <c r="A560" s="4" t="s">
        <v>306</v>
      </c>
      <c r="B560" s="4" t="s">
        <v>30</v>
      </c>
      <c r="C560" s="5" t="s">
        <v>31</v>
      </c>
      <c r="D560" s="6">
        <v>40060</v>
      </c>
      <c r="E560" s="36">
        <v>0.5208333333333334</v>
      </c>
      <c r="F560" s="7"/>
      <c r="G560" s="7"/>
      <c r="H560" s="37">
        <v>7.41</v>
      </c>
      <c r="I560" s="37">
        <v>13.42</v>
      </c>
      <c r="J560" s="37">
        <v>1.39</v>
      </c>
      <c r="K560" s="9">
        <f t="shared" si="11"/>
        <v>1390</v>
      </c>
      <c r="L560" s="39">
        <v>182</v>
      </c>
      <c r="M560" s="4">
        <v>8.82</v>
      </c>
      <c r="N560" s="49"/>
      <c r="O560" s="37">
        <v>1.12</v>
      </c>
      <c r="P560" s="40">
        <v>73</v>
      </c>
      <c r="R560" s="9">
        <v>110</v>
      </c>
      <c r="S560" s="3" t="s">
        <v>35</v>
      </c>
      <c r="T560" s="29" t="s">
        <v>325</v>
      </c>
    </row>
    <row r="561" spans="1:20" ht="12" customHeight="1">
      <c r="A561" s="4" t="s">
        <v>306</v>
      </c>
      <c r="B561" s="4" t="s">
        <v>30</v>
      </c>
      <c r="C561" s="5" t="s">
        <v>31</v>
      </c>
      <c r="D561" s="6">
        <v>40067</v>
      </c>
      <c r="E561" s="36">
        <v>0.6041666666666666</v>
      </c>
      <c r="F561" s="7"/>
      <c r="G561" s="7"/>
      <c r="H561" s="37">
        <v>7.32</v>
      </c>
      <c r="I561" s="37">
        <v>15.8</v>
      </c>
      <c r="J561" s="37">
        <v>1.76</v>
      </c>
      <c r="K561" s="9">
        <f t="shared" si="11"/>
        <v>1760</v>
      </c>
      <c r="L561" s="39">
        <v>210</v>
      </c>
      <c r="M561" s="4">
        <v>9.12</v>
      </c>
      <c r="N561" s="49"/>
      <c r="O561" s="37">
        <v>1.72</v>
      </c>
      <c r="P561" s="40">
        <v>74</v>
      </c>
      <c r="S561" s="3" t="s">
        <v>35</v>
      </c>
      <c r="T561" s="29" t="s">
        <v>325</v>
      </c>
    </row>
    <row r="562" spans="1:20" ht="12" customHeight="1">
      <c r="A562" s="4" t="s">
        <v>306</v>
      </c>
      <c r="B562" s="4" t="s">
        <v>30</v>
      </c>
      <c r="C562" s="5" t="s">
        <v>31</v>
      </c>
      <c r="D562" s="6">
        <v>40070</v>
      </c>
      <c r="E562" s="36">
        <v>0.4166666666666667</v>
      </c>
      <c r="F562" s="7"/>
      <c r="G562" s="7"/>
      <c r="H562" s="37">
        <v>7.41</v>
      </c>
      <c r="I562" s="37">
        <v>11.5</v>
      </c>
      <c r="J562" s="37">
        <v>1.52</v>
      </c>
      <c r="K562" s="9">
        <f t="shared" si="11"/>
        <v>1520</v>
      </c>
      <c r="L562" s="39">
        <v>193</v>
      </c>
      <c r="M562" s="4">
        <v>8.21</v>
      </c>
      <c r="N562" s="49"/>
      <c r="O562" s="37">
        <v>1.56</v>
      </c>
      <c r="P562" s="40">
        <v>82</v>
      </c>
      <c r="R562" s="9">
        <v>136</v>
      </c>
      <c r="S562" s="3" t="s">
        <v>35</v>
      </c>
      <c r="T562" s="29" t="s">
        <v>328</v>
      </c>
    </row>
    <row r="563" spans="1:20" ht="12" customHeight="1">
      <c r="A563" s="4" t="s">
        <v>306</v>
      </c>
      <c r="B563" s="4" t="s">
        <v>30</v>
      </c>
      <c r="C563" s="5" t="s">
        <v>31</v>
      </c>
      <c r="D563" s="6">
        <v>40073</v>
      </c>
      <c r="E563" s="36">
        <v>0.3125</v>
      </c>
      <c r="F563" s="7"/>
      <c r="G563" s="7"/>
      <c r="H563" s="37">
        <v>7.29</v>
      </c>
      <c r="I563" s="37">
        <v>9.59</v>
      </c>
      <c r="J563" s="37">
        <v>1.41</v>
      </c>
      <c r="K563" s="9">
        <f t="shared" si="11"/>
        <v>1410</v>
      </c>
      <c r="L563" s="39">
        <v>187</v>
      </c>
      <c r="M563" s="4">
        <v>7.95</v>
      </c>
      <c r="N563" s="49"/>
      <c r="O563" s="37">
        <v>1.98</v>
      </c>
      <c r="P563" s="40">
        <v>80</v>
      </c>
      <c r="S563" s="3" t="s">
        <v>35</v>
      </c>
      <c r="T563" s="29" t="s">
        <v>325</v>
      </c>
    </row>
    <row r="564" spans="1:20" ht="12" customHeight="1">
      <c r="A564" s="4" t="s">
        <v>306</v>
      </c>
      <c r="B564" s="4" t="s">
        <v>30</v>
      </c>
      <c r="C564" s="5" t="s">
        <v>31</v>
      </c>
      <c r="D564" s="6">
        <v>40077</v>
      </c>
      <c r="E564" s="36">
        <v>0.40625</v>
      </c>
      <c r="F564" s="7"/>
      <c r="G564" s="7"/>
      <c r="H564" s="37">
        <v>7.35</v>
      </c>
      <c r="I564" s="37">
        <v>10.73</v>
      </c>
      <c r="J564" s="37">
        <v>1.23</v>
      </c>
      <c r="K564" s="9">
        <f t="shared" si="11"/>
        <v>1230</v>
      </c>
      <c r="L564" s="39">
        <v>195</v>
      </c>
      <c r="M564" s="4">
        <v>8.52</v>
      </c>
      <c r="N564" s="49"/>
      <c r="O564" s="37">
        <v>1.75</v>
      </c>
      <c r="P564" s="40">
        <v>70</v>
      </c>
      <c r="S564" s="3" t="s">
        <v>35</v>
      </c>
      <c r="T564" s="29" t="s">
        <v>324</v>
      </c>
    </row>
    <row r="565" spans="1:20" ht="12" customHeight="1">
      <c r="A565" s="4" t="s">
        <v>306</v>
      </c>
      <c r="B565" s="4" t="s">
        <v>30</v>
      </c>
      <c r="C565" s="5" t="s">
        <v>31</v>
      </c>
      <c r="D565" s="6">
        <v>40081</v>
      </c>
      <c r="E565" s="36">
        <v>0.4305555555555556</v>
      </c>
      <c r="F565" s="7"/>
      <c r="G565" s="7"/>
      <c r="H565" s="37">
        <v>7.25</v>
      </c>
      <c r="I565" s="37">
        <v>11.85</v>
      </c>
      <c r="J565" s="37">
        <v>1.13</v>
      </c>
      <c r="K565" s="9">
        <f t="shared" si="11"/>
        <v>1130</v>
      </c>
      <c r="L565" s="39">
        <v>154</v>
      </c>
      <c r="M565" s="4">
        <v>8.78</v>
      </c>
      <c r="N565" s="49"/>
      <c r="O565" s="37">
        <v>1.21</v>
      </c>
      <c r="P565" s="40">
        <v>79</v>
      </c>
      <c r="R565" s="9">
        <v>90</v>
      </c>
      <c r="S565" s="3" t="s">
        <v>35</v>
      </c>
      <c r="T565" s="29" t="s">
        <v>329</v>
      </c>
    </row>
    <row r="566" spans="1:20" ht="12" customHeight="1">
      <c r="A566" s="4" t="s">
        <v>306</v>
      </c>
      <c r="B566" s="4" t="s">
        <v>30</v>
      </c>
      <c r="C566" s="5" t="s">
        <v>31</v>
      </c>
      <c r="D566" s="6">
        <v>40084</v>
      </c>
      <c r="E566" s="36">
        <v>0.3541666666666667</v>
      </c>
      <c r="F566" s="7"/>
      <c r="G566" s="7"/>
      <c r="H566" s="37">
        <v>7.2</v>
      </c>
      <c r="I566" s="37">
        <v>12.9</v>
      </c>
      <c r="J566" s="37">
        <v>0.93</v>
      </c>
      <c r="K566" s="9">
        <f t="shared" si="11"/>
        <v>930</v>
      </c>
      <c r="L566" s="39">
        <v>112.8</v>
      </c>
      <c r="M566" s="4">
        <v>8.91</v>
      </c>
      <c r="N566" s="49"/>
      <c r="O566" s="37">
        <v>0.62</v>
      </c>
      <c r="P566" s="40">
        <v>78</v>
      </c>
      <c r="S566" s="3" t="s">
        <v>35</v>
      </c>
      <c r="T566" s="29"/>
    </row>
    <row r="567" spans="1:20" ht="12" customHeight="1">
      <c r="A567" s="4" t="s">
        <v>306</v>
      </c>
      <c r="B567" s="4" t="s">
        <v>30</v>
      </c>
      <c r="C567" s="5" t="s">
        <v>31</v>
      </c>
      <c r="D567" s="6">
        <v>40088</v>
      </c>
      <c r="E567" s="36">
        <v>0.4548611111111111</v>
      </c>
      <c r="F567" s="7"/>
      <c r="G567" s="7"/>
      <c r="H567" s="37">
        <v>7.82</v>
      </c>
      <c r="I567" s="37">
        <v>13.15</v>
      </c>
      <c r="J567" s="37">
        <v>1.19</v>
      </c>
      <c r="K567" s="9">
        <f t="shared" si="11"/>
        <v>1190</v>
      </c>
      <c r="L567" s="39">
        <v>219.5</v>
      </c>
      <c r="M567" s="4">
        <v>9.25</v>
      </c>
      <c r="N567" s="49"/>
      <c r="O567" s="37">
        <v>1.007</v>
      </c>
      <c r="P567" s="40">
        <v>115</v>
      </c>
      <c r="S567" s="3" t="s">
        <v>35</v>
      </c>
      <c r="T567" s="29" t="s">
        <v>324</v>
      </c>
    </row>
    <row r="568" spans="1:20" ht="12" customHeight="1">
      <c r="A568" s="4" t="s">
        <v>306</v>
      </c>
      <c r="B568" s="4" t="s">
        <v>30</v>
      </c>
      <c r="C568" s="5" t="s">
        <v>31</v>
      </c>
      <c r="D568" s="6">
        <v>40098</v>
      </c>
      <c r="E568" s="36">
        <v>0.4472222222222222</v>
      </c>
      <c r="F568" s="7"/>
      <c r="G568" s="7"/>
      <c r="H568" s="37">
        <v>7.37</v>
      </c>
      <c r="I568" s="37">
        <v>15.1</v>
      </c>
      <c r="J568" s="37">
        <v>1.794</v>
      </c>
      <c r="K568" s="9">
        <f t="shared" si="11"/>
        <v>1794</v>
      </c>
      <c r="L568" s="39">
        <v>202.4</v>
      </c>
      <c r="M568" s="4">
        <v>7.68</v>
      </c>
      <c r="N568" s="49"/>
      <c r="O568" s="37">
        <v>1.439</v>
      </c>
      <c r="P568" s="40">
        <v>171</v>
      </c>
      <c r="S568" s="3" t="s">
        <v>35</v>
      </c>
      <c r="T568" s="29"/>
    </row>
    <row r="569" spans="1:19" ht="12" customHeight="1">
      <c r="A569" s="4" t="s">
        <v>306</v>
      </c>
      <c r="B569" s="4" t="s">
        <v>30</v>
      </c>
      <c r="C569" s="5" t="s">
        <v>31</v>
      </c>
      <c r="D569" s="6">
        <v>40099</v>
      </c>
      <c r="E569" s="36">
        <v>0.4125</v>
      </c>
      <c r="F569" s="7"/>
      <c r="G569" s="7"/>
      <c r="H569" s="37">
        <v>7.5</v>
      </c>
      <c r="I569" s="37">
        <v>16.44</v>
      </c>
      <c r="J569" s="37">
        <v>1.805</v>
      </c>
      <c r="K569" s="9">
        <f t="shared" si="11"/>
        <v>1805</v>
      </c>
      <c r="L569" s="39">
        <v>219.6</v>
      </c>
      <c r="M569" s="4">
        <v>7.86</v>
      </c>
      <c r="N569" s="49"/>
      <c r="O569" s="37">
        <v>1.4</v>
      </c>
      <c r="P569" s="40">
        <v>135</v>
      </c>
      <c r="S569" s="3" t="s">
        <v>35</v>
      </c>
    </row>
    <row r="570" spans="1:20" ht="12" customHeight="1">
      <c r="A570" s="4" t="s">
        <v>306</v>
      </c>
      <c r="B570" s="4" t="s">
        <v>30</v>
      </c>
      <c r="C570" s="5" t="s">
        <v>31</v>
      </c>
      <c r="D570" s="6">
        <v>40102</v>
      </c>
      <c r="E570" s="36">
        <v>0.5625</v>
      </c>
      <c r="F570" s="7"/>
      <c r="G570" s="7"/>
      <c r="H570" s="37">
        <v>7.56</v>
      </c>
      <c r="I570" s="37">
        <v>15.94</v>
      </c>
      <c r="J570" s="37">
        <v>1.034</v>
      </c>
      <c r="K570" s="9">
        <f t="shared" si="11"/>
        <v>1034</v>
      </c>
      <c r="L570" s="39">
        <v>191.5</v>
      </c>
      <c r="M570" s="4">
        <v>7.62</v>
      </c>
      <c r="N570" s="49"/>
      <c r="O570" s="37">
        <v>0.672</v>
      </c>
      <c r="P570" s="40">
        <v>84</v>
      </c>
      <c r="S570" s="3" t="s">
        <v>35</v>
      </c>
      <c r="T570" s="29" t="s">
        <v>330</v>
      </c>
    </row>
    <row r="571" spans="1:20" ht="12" customHeight="1">
      <c r="A571" s="4" t="s">
        <v>306</v>
      </c>
      <c r="B571" s="4" t="s">
        <v>30</v>
      </c>
      <c r="C571" s="5" t="s">
        <v>31</v>
      </c>
      <c r="D571" s="6">
        <v>40105</v>
      </c>
      <c r="E571" s="36">
        <v>0.5625</v>
      </c>
      <c r="F571" s="7"/>
      <c r="G571" s="7"/>
      <c r="H571" s="37">
        <v>7.59</v>
      </c>
      <c r="I571" s="37">
        <v>16.63</v>
      </c>
      <c r="J571" s="37">
        <v>1.157</v>
      </c>
      <c r="K571" s="9">
        <f t="shared" si="11"/>
        <v>1157</v>
      </c>
      <c r="L571" s="39">
        <v>176.7</v>
      </c>
      <c r="M571" s="4">
        <v>7.84</v>
      </c>
      <c r="N571" s="49"/>
      <c r="O571" s="37">
        <v>0.894</v>
      </c>
      <c r="P571" s="40">
        <v>114</v>
      </c>
      <c r="S571" s="3" t="s">
        <v>35</v>
      </c>
      <c r="T571" s="29" t="s">
        <v>323</v>
      </c>
    </row>
    <row r="572" spans="1:20" ht="12" customHeight="1">
      <c r="A572" s="4" t="s">
        <v>306</v>
      </c>
      <c r="B572" s="4" t="s">
        <v>30</v>
      </c>
      <c r="C572" s="5" t="s">
        <v>31</v>
      </c>
      <c r="D572" s="6">
        <v>40109</v>
      </c>
      <c r="E572" s="36">
        <v>0.5520833333333334</v>
      </c>
      <c r="F572" s="7"/>
      <c r="G572" s="7"/>
      <c r="H572" s="37">
        <v>8.09</v>
      </c>
      <c r="I572" s="37">
        <v>16.87</v>
      </c>
      <c r="J572" s="37">
        <v>1.516</v>
      </c>
      <c r="K572" s="9">
        <f t="shared" si="11"/>
        <v>1516</v>
      </c>
      <c r="L572" s="39">
        <v>178.7</v>
      </c>
      <c r="M572" s="4">
        <v>7.8</v>
      </c>
      <c r="N572" s="49"/>
      <c r="O572" s="37">
        <v>1.166</v>
      </c>
      <c r="P572" s="40">
        <v>140</v>
      </c>
      <c r="S572" s="3" t="s">
        <v>35</v>
      </c>
      <c r="T572" s="29" t="s">
        <v>331</v>
      </c>
    </row>
    <row r="573" spans="1:20" ht="12" customHeight="1">
      <c r="A573" s="4" t="s">
        <v>306</v>
      </c>
      <c r="B573" s="4" t="s">
        <v>30</v>
      </c>
      <c r="C573" s="5" t="s">
        <v>31</v>
      </c>
      <c r="D573" s="6">
        <v>40112</v>
      </c>
      <c r="E573" s="36">
        <v>0.5104166666666666</v>
      </c>
      <c r="F573" s="7"/>
      <c r="G573" s="7"/>
      <c r="H573" s="37">
        <v>7.78</v>
      </c>
      <c r="I573" s="37">
        <v>14.88</v>
      </c>
      <c r="J573" s="37">
        <v>1.727</v>
      </c>
      <c r="K573" s="9">
        <f t="shared" si="11"/>
        <v>1727</v>
      </c>
      <c r="L573" s="39">
        <v>240.4</v>
      </c>
      <c r="M573" s="4">
        <v>8.61</v>
      </c>
      <c r="N573" s="49"/>
      <c r="O573" s="37">
        <v>1.389</v>
      </c>
      <c r="P573" s="40">
        <v>148</v>
      </c>
      <c r="S573" s="3" t="s">
        <v>35</v>
      </c>
      <c r="T573" s="29" t="s">
        <v>332</v>
      </c>
    </row>
    <row r="574" spans="1:20" ht="12" customHeight="1">
      <c r="A574" s="4" t="s">
        <v>306</v>
      </c>
      <c r="B574" s="4" t="s">
        <v>30</v>
      </c>
      <c r="C574" s="5" t="s">
        <v>31</v>
      </c>
      <c r="D574" s="6">
        <v>40115</v>
      </c>
      <c r="E574" s="36">
        <v>0.53125</v>
      </c>
      <c r="F574" s="7"/>
      <c r="G574" s="7"/>
      <c r="H574" s="37">
        <v>7.82</v>
      </c>
      <c r="I574" s="37">
        <v>19.58</v>
      </c>
      <c r="J574" s="37">
        <v>2.175</v>
      </c>
      <c r="K574" s="9">
        <f t="shared" si="11"/>
        <v>2175</v>
      </c>
      <c r="L574" s="39">
        <v>197</v>
      </c>
      <c r="M574" s="4">
        <v>7.06</v>
      </c>
      <c r="N574" s="49"/>
      <c r="O574" s="37">
        <v>1.574</v>
      </c>
      <c r="P574" s="40">
        <v>142</v>
      </c>
      <c r="S574" s="3" t="s">
        <v>35</v>
      </c>
      <c r="T574" s="29" t="s">
        <v>333</v>
      </c>
    </row>
    <row r="575" spans="1:20" ht="12" customHeight="1">
      <c r="A575" s="4" t="s">
        <v>306</v>
      </c>
      <c r="B575" s="4" t="s">
        <v>30</v>
      </c>
      <c r="C575" s="5" t="s">
        <v>31</v>
      </c>
      <c r="D575" s="6">
        <v>40119</v>
      </c>
      <c r="E575" s="36">
        <v>0.5104166666666666</v>
      </c>
      <c r="F575" s="7"/>
      <c r="G575" s="7"/>
      <c r="H575" s="37">
        <v>7.86</v>
      </c>
      <c r="I575" s="37">
        <v>21.39</v>
      </c>
      <c r="J575" s="37">
        <v>2.566</v>
      </c>
      <c r="K575" s="9">
        <f t="shared" si="11"/>
        <v>2566</v>
      </c>
      <c r="L575" s="39">
        <v>183.6</v>
      </c>
      <c r="M575" s="4">
        <v>6.7</v>
      </c>
      <c r="N575" s="49"/>
      <c r="O575" s="37">
        <v>1.79</v>
      </c>
      <c r="P575" s="40">
        <v>153</v>
      </c>
      <c r="S575" s="3" t="s">
        <v>35</v>
      </c>
      <c r="T575" s="29" t="s">
        <v>333</v>
      </c>
    </row>
    <row r="576" spans="1:20" ht="12" customHeight="1">
      <c r="A576" s="4" t="s">
        <v>306</v>
      </c>
      <c r="B576" s="4" t="s">
        <v>30</v>
      </c>
      <c r="C576" s="5" t="s">
        <v>31</v>
      </c>
      <c r="D576" s="6">
        <v>40122</v>
      </c>
      <c r="E576" s="36">
        <v>0.513888888888889</v>
      </c>
      <c r="F576" s="7"/>
      <c r="G576" s="7"/>
      <c r="H576" s="37">
        <v>7.95</v>
      </c>
      <c r="I576" s="37">
        <v>16.19</v>
      </c>
      <c r="J576" s="37">
        <v>2.458</v>
      </c>
      <c r="K576" s="9">
        <f t="shared" si="11"/>
        <v>2458</v>
      </c>
      <c r="L576" s="39">
        <v>236.1</v>
      </c>
      <c r="M576" s="4">
        <v>7.14</v>
      </c>
      <c r="N576" s="49"/>
      <c r="O576" s="37">
        <v>1.919</v>
      </c>
      <c r="P576" s="40">
        <v>192</v>
      </c>
      <c r="S576" s="3" t="s">
        <v>35</v>
      </c>
      <c r="T576" s="29" t="s">
        <v>334</v>
      </c>
    </row>
    <row r="577" spans="1:20" ht="12" customHeight="1">
      <c r="A577" s="4" t="s">
        <v>306</v>
      </c>
      <c r="B577" s="4" t="s">
        <v>30</v>
      </c>
      <c r="C577" s="5" t="s">
        <v>31</v>
      </c>
      <c r="D577" s="6">
        <v>40126</v>
      </c>
      <c r="E577" s="36">
        <v>0.5416666666666666</v>
      </c>
      <c r="F577" s="7"/>
      <c r="G577" s="7"/>
      <c r="H577" s="37">
        <v>7.95</v>
      </c>
      <c r="I577" s="37">
        <v>23.63</v>
      </c>
      <c r="J577" s="37">
        <v>3.135</v>
      </c>
      <c r="K577" s="9">
        <f t="shared" si="11"/>
        <v>3135</v>
      </c>
      <c r="L577" s="39">
        <v>178.9</v>
      </c>
      <c r="M577" s="4">
        <v>6.25</v>
      </c>
      <c r="N577" s="49"/>
      <c r="O577" s="37">
        <v>2.094</v>
      </c>
      <c r="P577" s="40">
        <v>264</v>
      </c>
      <c r="R577" s="9">
        <v>76</v>
      </c>
      <c r="S577" s="3" t="s">
        <v>35</v>
      </c>
      <c r="T577" s="29"/>
    </row>
    <row r="578" spans="1:20" ht="12" customHeight="1">
      <c r="A578" s="4" t="s">
        <v>306</v>
      </c>
      <c r="B578" s="4" t="s">
        <v>30</v>
      </c>
      <c r="C578" s="5" t="s">
        <v>31</v>
      </c>
      <c r="D578" s="6">
        <v>40133</v>
      </c>
      <c r="E578" s="36">
        <v>0.6041666666666666</v>
      </c>
      <c r="F578" s="7"/>
      <c r="G578" s="7"/>
      <c r="H578" s="37">
        <v>7.92</v>
      </c>
      <c r="I578" s="37">
        <v>22.03</v>
      </c>
      <c r="J578" s="37">
        <v>3.601</v>
      </c>
      <c r="K578" s="9">
        <f t="shared" si="11"/>
        <v>3601</v>
      </c>
      <c r="L578" s="39">
        <v>170.2</v>
      </c>
      <c r="M578" s="4">
        <v>5.9</v>
      </c>
      <c r="N578" s="49"/>
      <c r="O578" s="37">
        <v>2.485</v>
      </c>
      <c r="P578" s="40">
        <v>220</v>
      </c>
      <c r="S578" s="3" t="s">
        <v>35</v>
      </c>
      <c r="T578" s="29" t="s">
        <v>335</v>
      </c>
    </row>
    <row r="579" spans="1:20" ht="12" customHeight="1">
      <c r="A579" s="4" t="s">
        <v>306</v>
      </c>
      <c r="B579" s="4" t="s">
        <v>30</v>
      </c>
      <c r="C579" s="5" t="s">
        <v>31</v>
      </c>
      <c r="D579" s="6">
        <v>40140</v>
      </c>
      <c r="E579" s="36">
        <v>0.576388888888889</v>
      </c>
      <c r="F579" s="7"/>
      <c r="G579" s="7"/>
      <c r="H579" s="37">
        <v>7.99</v>
      </c>
      <c r="I579" s="37">
        <v>19.4</v>
      </c>
      <c r="J579" s="37">
        <v>3.52</v>
      </c>
      <c r="K579" s="9">
        <f t="shared" si="11"/>
        <v>3520</v>
      </c>
      <c r="L579" s="39"/>
      <c r="M579" s="4">
        <v>4.95</v>
      </c>
      <c r="N579" s="49"/>
      <c r="O579" s="37">
        <v>2.314</v>
      </c>
      <c r="P579" s="40">
        <v>302</v>
      </c>
      <c r="S579" s="3" t="s">
        <v>35</v>
      </c>
      <c r="T579" s="29" t="s">
        <v>335</v>
      </c>
    </row>
    <row r="580" spans="1:20" ht="12" customHeight="1">
      <c r="A580" s="4" t="s">
        <v>306</v>
      </c>
      <c r="B580" s="4" t="s">
        <v>30</v>
      </c>
      <c r="C580" s="5" t="s">
        <v>31</v>
      </c>
      <c r="D580" s="6">
        <v>40143</v>
      </c>
      <c r="E580" s="36">
        <v>0.5</v>
      </c>
      <c r="F580" s="7"/>
      <c r="G580" s="7"/>
      <c r="H580" s="37">
        <v>8.07</v>
      </c>
      <c r="I580" s="37">
        <v>19.9</v>
      </c>
      <c r="J580" s="37">
        <v>4.02</v>
      </c>
      <c r="K580" s="9">
        <f t="shared" si="11"/>
        <v>4019.9999999999995</v>
      </c>
      <c r="L580" s="39"/>
      <c r="M580" s="4">
        <v>3.65</v>
      </c>
      <c r="N580" s="49"/>
      <c r="O580" s="37">
        <v>2.392</v>
      </c>
      <c r="P580" s="40">
        <v>279</v>
      </c>
      <c r="S580" s="3" t="s">
        <v>35</v>
      </c>
      <c r="T580" s="29" t="s">
        <v>335</v>
      </c>
    </row>
    <row r="581" spans="1:20" ht="12" customHeight="1">
      <c r="A581" s="4" t="s">
        <v>306</v>
      </c>
      <c r="B581" s="4" t="s">
        <v>30</v>
      </c>
      <c r="C581" s="5" t="s">
        <v>31</v>
      </c>
      <c r="D581" s="6">
        <v>40147</v>
      </c>
      <c r="E581" s="36">
        <v>0.5</v>
      </c>
      <c r="F581" s="7"/>
      <c r="G581" s="7"/>
      <c r="H581" s="37">
        <v>8.17</v>
      </c>
      <c r="I581" s="37">
        <v>17.6</v>
      </c>
      <c r="J581" s="37">
        <v>3.9</v>
      </c>
      <c r="K581" s="9">
        <f t="shared" si="11"/>
        <v>3900</v>
      </c>
      <c r="L581" s="39">
        <v>77.9</v>
      </c>
      <c r="M581" s="4">
        <v>6.1</v>
      </c>
      <c r="N581" s="49"/>
      <c r="O581" s="37">
        <v>2.418</v>
      </c>
      <c r="P581" s="40">
        <v>342</v>
      </c>
      <c r="S581" s="3" t="s">
        <v>35</v>
      </c>
      <c r="T581" s="29" t="s">
        <v>335</v>
      </c>
    </row>
    <row r="582" spans="1:20" ht="12" customHeight="1">
      <c r="A582" s="4" t="s">
        <v>306</v>
      </c>
      <c r="B582" s="4" t="s">
        <v>30</v>
      </c>
      <c r="C582" s="5" t="s">
        <v>31</v>
      </c>
      <c r="D582" s="6">
        <v>40154</v>
      </c>
      <c r="E582" s="36">
        <v>0.5277777777777778</v>
      </c>
      <c r="F582" s="7"/>
      <c r="G582" s="7"/>
      <c r="H582" s="37">
        <v>7.92</v>
      </c>
      <c r="I582" s="37">
        <v>18.9</v>
      </c>
      <c r="J582" s="37">
        <v>3.5</v>
      </c>
      <c r="K582" s="9">
        <f t="shared" si="11"/>
        <v>3500</v>
      </c>
      <c r="L582" s="39">
        <v>92.3</v>
      </c>
      <c r="M582" s="4">
        <v>6.7</v>
      </c>
      <c r="N582" s="49"/>
      <c r="O582" s="4">
        <v>2.1125</v>
      </c>
      <c r="P582" s="40">
        <v>243</v>
      </c>
      <c r="S582" s="3" t="s">
        <v>35</v>
      </c>
      <c r="T582" s="29" t="s">
        <v>335</v>
      </c>
    </row>
    <row r="583" spans="1:20" ht="12" customHeight="1">
      <c r="A583" s="4" t="s">
        <v>306</v>
      </c>
      <c r="B583" s="4" t="s">
        <v>30</v>
      </c>
      <c r="C583" s="5" t="s">
        <v>31</v>
      </c>
      <c r="D583" s="6">
        <v>40156</v>
      </c>
      <c r="E583" s="36">
        <v>0.43402777777777773</v>
      </c>
      <c r="F583" s="7"/>
      <c r="G583" s="7"/>
      <c r="H583" s="37">
        <v>7.83</v>
      </c>
      <c r="I583" s="37">
        <v>18.2</v>
      </c>
      <c r="J583" s="37">
        <v>3.452</v>
      </c>
      <c r="K583" s="9">
        <f t="shared" si="11"/>
        <v>3452</v>
      </c>
      <c r="L583" s="39"/>
      <c r="M583" s="4">
        <v>7.28</v>
      </c>
      <c r="N583" s="49"/>
      <c r="O583" s="37">
        <v>2.093</v>
      </c>
      <c r="P583" s="40">
        <v>252</v>
      </c>
      <c r="S583" s="3" t="s">
        <v>35</v>
      </c>
      <c r="T583" s="29" t="s">
        <v>335</v>
      </c>
    </row>
    <row r="584" spans="1:20" ht="12" customHeight="1">
      <c r="A584" s="4" t="s">
        <v>306</v>
      </c>
      <c r="B584" s="4" t="s">
        <v>30</v>
      </c>
      <c r="C584" s="5" t="s">
        <v>31</v>
      </c>
      <c r="D584" s="6">
        <v>40161</v>
      </c>
      <c r="E584" s="36">
        <v>0.517361111111111</v>
      </c>
      <c r="F584" s="7"/>
      <c r="G584" s="7"/>
      <c r="H584" s="37">
        <v>8</v>
      </c>
      <c r="I584" s="37">
        <v>19.3</v>
      </c>
      <c r="J584" s="37">
        <v>3.739</v>
      </c>
      <c r="K584" s="9">
        <f t="shared" si="11"/>
        <v>3739</v>
      </c>
      <c r="L584" s="39">
        <v>104.9</v>
      </c>
      <c r="M584" s="4">
        <v>6.25</v>
      </c>
      <c r="N584" s="49"/>
      <c r="O584" s="37">
        <v>2.249</v>
      </c>
      <c r="P584" s="40">
        <v>264</v>
      </c>
      <c r="S584" s="3" t="s">
        <v>35</v>
      </c>
      <c r="T584" s="29" t="s">
        <v>335</v>
      </c>
    </row>
    <row r="585" spans="1:20" ht="12" customHeight="1">
      <c r="A585" s="4" t="s">
        <v>306</v>
      </c>
      <c r="B585" s="4" t="s">
        <v>30</v>
      </c>
      <c r="C585" s="5" t="s">
        <v>31</v>
      </c>
      <c r="D585" s="6">
        <v>40165</v>
      </c>
      <c r="E585" s="36">
        <v>0.4375</v>
      </c>
      <c r="F585" s="7"/>
      <c r="G585" s="7"/>
      <c r="H585" s="37">
        <v>7.85</v>
      </c>
      <c r="I585" s="37">
        <v>17.9</v>
      </c>
      <c r="J585" s="37">
        <v>3.666</v>
      </c>
      <c r="K585" s="9">
        <f t="shared" si="11"/>
        <v>3666</v>
      </c>
      <c r="L585" s="39">
        <v>103.6</v>
      </c>
      <c r="M585" s="4">
        <v>5.75</v>
      </c>
      <c r="N585" s="49"/>
      <c r="O585" s="37">
        <v>2.2555</v>
      </c>
      <c r="P585" s="40">
        <v>285</v>
      </c>
      <c r="S585" s="3" t="s">
        <v>35</v>
      </c>
      <c r="T585" s="29" t="s">
        <v>336</v>
      </c>
    </row>
    <row r="586" spans="1:20" ht="12" customHeight="1">
      <c r="A586" s="4" t="s">
        <v>306</v>
      </c>
      <c r="B586" s="4" t="s">
        <v>30</v>
      </c>
      <c r="C586" s="5" t="s">
        <v>31</v>
      </c>
      <c r="D586" s="6">
        <v>40168</v>
      </c>
      <c r="E586" s="36">
        <v>0.08333333333333333</v>
      </c>
      <c r="F586" s="7"/>
      <c r="G586" s="7"/>
      <c r="H586" s="37">
        <v>7.83</v>
      </c>
      <c r="I586" s="37">
        <v>21.3</v>
      </c>
      <c r="J586" s="37">
        <v>4.214</v>
      </c>
      <c r="K586" s="9">
        <f t="shared" si="11"/>
        <v>4214</v>
      </c>
      <c r="L586" s="39">
        <v>106</v>
      </c>
      <c r="M586" s="4">
        <v>5.25</v>
      </c>
      <c r="N586" s="49"/>
      <c r="O586" s="37">
        <v>2.444</v>
      </c>
      <c r="P586" s="40">
        <v>270</v>
      </c>
      <c r="S586" s="3" t="s">
        <v>35</v>
      </c>
      <c r="T586" s="29" t="s">
        <v>336</v>
      </c>
    </row>
    <row r="587" spans="1:20" ht="12" customHeight="1">
      <c r="A587" s="4" t="s">
        <v>306</v>
      </c>
      <c r="B587" s="4" t="s">
        <v>30</v>
      </c>
      <c r="C587" s="5" t="s">
        <v>31</v>
      </c>
      <c r="D587" s="6">
        <v>40176</v>
      </c>
      <c r="E587" s="36">
        <v>0.5083333333333333</v>
      </c>
      <c r="F587" s="7"/>
      <c r="G587" s="7"/>
      <c r="H587" s="37">
        <v>7.92</v>
      </c>
      <c r="I587" s="37">
        <v>21.2</v>
      </c>
      <c r="J587" s="37">
        <v>4.302</v>
      </c>
      <c r="K587" s="9">
        <f t="shared" si="11"/>
        <v>4302</v>
      </c>
      <c r="L587" s="39">
        <v>84.2</v>
      </c>
      <c r="M587" s="4">
        <v>5.47</v>
      </c>
      <c r="N587" s="49"/>
      <c r="O587" s="37">
        <v>2.795</v>
      </c>
      <c r="P587" s="40">
        <v>270</v>
      </c>
      <c r="S587" s="3" t="s">
        <v>35</v>
      </c>
      <c r="T587" s="29" t="s">
        <v>336</v>
      </c>
    </row>
    <row r="588" spans="1:20" ht="12" customHeight="1">
      <c r="A588" s="4" t="s">
        <v>306</v>
      </c>
      <c r="B588" s="4" t="s">
        <v>30</v>
      </c>
      <c r="C588" s="5" t="s">
        <v>31</v>
      </c>
      <c r="D588" s="6">
        <v>40182</v>
      </c>
      <c r="E588" s="36">
        <v>0.59375</v>
      </c>
      <c r="F588" s="7"/>
      <c r="G588" s="7"/>
      <c r="H588" s="37">
        <v>7.72</v>
      </c>
      <c r="I588" s="37">
        <v>21.9</v>
      </c>
      <c r="J588" s="37">
        <v>5.146</v>
      </c>
      <c r="K588" s="9">
        <f t="shared" si="11"/>
        <v>5146</v>
      </c>
      <c r="L588" s="39">
        <v>131.8</v>
      </c>
      <c r="M588" s="4">
        <v>5.09</v>
      </c>
      <c r="N588" s="49"/>
      <c r="O588" s="37">
        <v>2.9575</v>
      </c>
      <c r="P588" s="40">
        <v>330</v>
      </c>
      <c r="S588" s="3" t="s">
        <v>35</v>
      </c>
      <c r="T588" s="29" t="s">
        <v>337</v>
      </c>
    </row>
    <row r="589" spans="1:20" ht="12" customHeight="1">
      <c r="A589" s="4" t="s">
        <v>306</v>
      </c>
      <c r="B589" s="4" t="s">
        <v>30</v>
      </c>
      <c r="C589" s="5" t="s">
        <v>31</v>
      </c>
      <c r="D589" s="6">
        <v>40185</v>
      </c>
      <c r="E589" s="36">
        <v>0.5625</v>
      </c>
      <c r="F589" s="7"/>
      <c r="G589" s="7"/>
      <c r="H589" s="37">
        <v>7.94</v>
      </c>
      <c r="I589" s="37">
        <v>22.8</v>
      </c>
      <c r="J589" s="37"/>
      <c r="L589" s="39">
        <v>54.4</v>
      </c>
      <c r="M589" s="4">
        <v>6.03</v>
      </c>
      <c r="N589" s="49"/>
      <c r="O589" s="37">
        <v>3.146</v>
      </c>
      <c r="P589" s="40"/>
      <c r="S589" s="3" t="s">
        <v>35</v>
      </c>
      <c r="T589" s="29"/>
    </row>
    <row r="590" spans="1:20" ht="12" customHeight="1">
      <c r="A590" s="4" t="s">
        <v>306</v>
      </c>
      <c r="B590" s="4" t="s">
        <v>30</v>
      </c>
      <c r="C590" s="5" t="s">
        <v>31</v>
      </c>
      <c r="D590" s="6">
        <v>40189</v>
      </c>
      <c r="E590" s="36">
        <v>0.3854166666666667</v>
      </c>
      <c r="F590" s="7"/>
      <c r="G590" s="7"/>
      <c r="H590" s="37">
        <v>7.66</v>
      </c>
      <c r="I590" s="37">
        <v>23.3</v>
      </c>
      <c r="J590" s="37">
        <v>6.043</v>
      </c>
      <c r="K590" s="9">
        <v>6043</v>
      </c>
      <c r="L590" s="39">
        <v>90.9</v>
      </c>
      <c r="M590" s="4">
        <v>4.66</v>
      </c>
      <c r="N590" s="49"/>
      <c r="O590" s="37">
        <v>3.3865</v>
      </c>
      <c r="P590" s="40">
        <v>375</v>
      </c>
      <c r="S590" s="3" t="s">
        <v>35</v>
      </c>
      <c r="T590" s="29" t="s">
        <v>337</v>
      </c>
    </row>
    <row r="591" spans="1:20" ht="12" customHeight="1">
      <c r="A591" s="4" t="s">
        <v>306</v>
      </c>
      <c r="B591" s="4" t="s">
        <v>30</v>
      </c>
      <c r="C591" s="5" t="s">
        <v>31</v>
      </c>
      <c r="D591" s="6">
        <v>40192</v>
      </c>
      <c r="E591" s="36">
        <v>0.6354166666666666</v>
      </c>
      <c r="F591" s="7"/>
      <c r="G591" s="7"/>
      <c r="H591" s="37">
        <v>7.8</v>
      </c>
      <c r="I591" s="37">
        <v>21.7</v>
      </c>
      <c r="J591" s="37">
        <v>5.625</v>
      </c>
      <c r="K591" s="9">
        <v>5625</v>
      </c>
      <c r="L591" s="39">
        <v>108.7</v>
      </c>
      <c r="M591" s="4">
        <v>5.79</v>
      </c>
      <c r="N591" s="49"/>
      <c r="O591" s="37">
        <v>3.237</v>
      </c>
      <c r="P591" s="40">
        <v>351</v>
      </c>
      <c r="S591" s="3" t="s">
        <v>35</v>
      </c>
      <c r="T591" s="29" t="s">
        <v>337</v>
      </c>
    </row>
    <row r="592" spans="1:20" ht="12" customHeight="1">
      <c r="A592" s="4" t="s">
        <v>306</v>
      </c>
      <c r="B592" s="4" t="s">
        <v>30</v>
      </c>
      <c r="C592" s="5" t="s">
        <v>31</v>
      </c>
      <c r="D592" s="6">
        <v>40196</v>
      </c>
      <c r="E592" s="36">
        <v>0.4791666666666667</v>
      </c>
      <c r="F592" s="7"/>
      <c r="G592" s="7"/>
      <c r="H592" s="37">
        <v>7.76</v>
      </c>
      <c r="I592" s="37">
        <v>17.7</v>
      </c>
      <c r="J592" s="37">
        <v>5.425</v>
      </c>
      <c r="K592" s="9">
        <v>5425</v>
      </c>
      <c r="L592" s="39">
        <v>110.5</v>
      </c>
      <c r="M592" s="4">
        <v>5.41</v>
      </c>
      <c r="N592" s="49"/>
      <c r="O592" s="37">
        <v>3.354</v>
      </c>
      <c r="P592" s="40">
        <v>405</v>
      </c>
      <c r="S592" s="3" t="s">
        <v>35</v>
      </c>
      <c r="T592" s="29" t="s">
        <v>337</v>
      </c>
    </row>
    <row r="593" spans="1:20" ht="12" customHeight="1">
      <c r="A593" s="4" t="s">
        <v>306</v>
      </c>
      <c r="B593" s="4" t="s">
        <v>30</v>
      </c>
      <c r="C593" s="5" t="s">
        <v>31</v>
      </c>
      <c r="D593" s="6">
        <v>40199</v>
      </c>
      <c r="E593" s="36">
        <v>0.5833333333333334</v>
      </c>
      <c r="F593" s="7"/>
      <c r="G593" s="7"/>
      <c r="H593" s="37">
        <v>7.89</v>
      </c>
      <c r="I593" s="37">
        <v>21.7</v>
      </c>
      <c r="J593" s="37">
        <v>5.87</v>
      </c>
      <c r="K593" s="9">
        <v>5870</v>
      </c>
      <c r="L593" s="39">
        <v>37.9</v>
      </c>
      <c r="M593" s="4">
        <v>5.25</v>
      </c>
      <c r="N593" s="49"/>
      <c r="O593" s="37">
        <v>3.38</v>
      </c>
      <c r="P593" s="40">
        <v>480</v>
      </c>
      <c r="S593" s="3" t="s">
        <v>35</v>
      </c>
      <c r="T593" s="29"/>
    </row>
    <row r="594" spans="1:20" ht="12" customHeight="1">
      <c r="A594" s="4" t="s">
        <v>306</v>
      </c>
      <c r="B594" s="4" t="s">
        <v>30</v>
      </c>
      <c r="C594" s="5" t="s">
        <v>31</v>
      </c>
      <c r="D594" s="6">
        <v>40203</v>
      </c>
      <c r="E594" s="36">
        <v>0.40625</v>
      </c>
      <c r="F594" s="7"/>
      <c r="G594" s="7"/>
      <c r="H594" s="37">
        <v>7.5</v>
      </c>
      <c r="I594" s="37">
        <v>19.1</v>
      </c>
      <c r="J594" s="37">
        <v>5.561</v>
      </c>
      <c r="K594" s="9">
        <v>5561</v>
      </c>
      <c r="L594" s="39">
        <v>149.1</v>
      </c>
      <c r="M594" s="4">
        <v>3.86</v>
      </c>
      <c r="N594" s="49"/>
      <c r="O594" s="37">
        <v>3.3475</v>
      </c>
      <c r="P594" s="40">
        <f>1.4*300</f>
        <v>420</v>
      </c>
      <c r="S594" s="3" t="s">
        <v>35</v>
      </c>
      <c r="T594" s="29"/>
    </row>
    <row r="595" spans="1:20" ht="12" customHeight="1">
      <c r="A595" s="4" t="s">
        <v>306</v>
      </c>
      <c r="B595" s="4" t="s">
        <v>30</v>
      </c>
      <c r="C595" s="5" t="s">
        <v>31</v>
      </c>
      <c r="D595" s="6">
        <v>40206</v>
      </c>
      <c r="E595" s="36">
        <v>0.20138888888888887</v>
      </c>
      <c r="F595" s="7"/>
      <c r="G595" s="7"/>
      <c r="H595" s="37">
        <v>8.01</v>
      </c>
      <c r="I595" s="37">
        <v>21.5</v>
      </c>
      <c r="J595" s="37">
        <v>5.84</v>
      </c>
      <c r="K595" s="9">
        <v>5840</v>
      </c>
      <c r="L595" s="39">
        <v>-0.1</v>
      </c>
      <c r="M595" s="4">
        <v>7.11</v>
      </c>
      <c r="N595" s="49"/>
      <c r="O595" s="37">
        <v>3.549</v>
      </c>
      <c r="P595" s="40">
        <v>456</v>
      </c>
      <c r="S595" s="3" t="s">
        <v>63</v>
      </c>
      <c r="T595" s="29"/>
    </row>
    <row r="596" spans="1:20" ht="12" customHeight="1">
      <c r="A596" s="4" t="s">
        <v>306</v>
      </c>
      <c r="B596" s="4" t="s">
        <v>30</v>
      </c>
      <c r="C596" s="5" t="s">
        <v>31</v>
      </c>
      <c r="D596" s="6">
        <v>40210</v>
      </c>
      <c r="E596" s="36">
        <v>0.4305555555555556</v>
      </c>
      <c r="F596" s="7"/>
      <c r="G596" s="7"/>
      <c r="H596" s="37">
        <v>7.76</v>
      </c>
      <c r="I596" s="37">
        <v>18.7</v>
      </c>
      <c r="J596" s="37">
        <v>5.808</v>
      </c>
      <c r="K596" s="9">
        <f>J596*1000</f>
        <v>5808</v>
      </c>
      <c r="L596" s="39">
        <v>124.3</v>
      </c>
      <c r="M596" s="4">
        <v>6.33</v>
      </c>
      <c r="N596" s="49"/>
      <c r="O596" s="37">
        <v>3.523</v>
      </c>
      <c r="P596" s="40">
        <f>1.55*300</f>
        <v>465</v>
      </c>
      <c r="S596" s="3" t="s">
        <v>56</v>
      </c>
      <c r="T596" s="29"/>
    </row>
    <row r="597" spans="1:20" ht="12" customHeight="1">
      <c r="A597" s="4" t="s">
        <v>306</v>
      </c>
      <c r="B597" s="4" t="s">
        <v>30</v>
      </c>
      <c r="C597" s="5" t="s">
        <v>31</v>
      </c>
      <c r="D597" s="6">
        <v>40213</v>
      </c>
      <c r="E597" s="36">
        <v>0.4527777777777778</v>
      </c>
      <c r="F597" s="7"/>
      <c r="G597" s="7"/>
      <c r="H597" s="37">
        <v>8.05</v>
      </c>
      <c r="I597" s="37">
        <v>22.9</v>
      </c>
      <c r="J597" s="37">
        <v>6.662</v>
      </c>
      <c r="K597" s="9">
        <v>6662</v>
      </c>
      <c r="L597" s="39">
        <v>-16.3</v>
      </c>
      <c r="M597" s="4">
        <v>7.56</v>
      </c>
      <c r="N597" s="49"/>
      <c r="O597" s="37">
        <v>3.6985</v>
      </c>
      <c r="P597" s="40">
        <v>489</v>
      </c>
      <c r="S597" s="3" t="s">
        <v>35</v>
      </c>
      <c r="T597" s="29"/>
    </row>
    <row r="598" spans="1:20" ht="12" customHeight="1">
      <c r="A598" s="4" t="s">
        <v>306</v>
      </c>
      <c r="B598" s="4" t="s">
        <v>30</v>
      </c>
      <c r="C598" s="5" t="s">
        <v>31</v>
      </c>
      <c r="D598" s="6">
        <v>40217</v>
      </c>
      <c r="E598" s="36">
        <v>0.43402777777777773</v>
      </c>
      <c r="F598" s="7"/>
      <c r="G598" s="7"/>
      <c r="H598" s="37">
        <v>7.78</v>
      </c>
      <c r="I598" s="37">
        <v>19.9</v>
      </c>
      <c r="J598" s="37">
        <v>6.228</v>
      </c>
      <c r="K598" s="9">
        <v>6228</v>
      </c>
      <c r="L598" s="39">
        <v>51.6</v>
      </c>
      <c r="M598" s="4">
        <v>5.82</v>
      </c>
      <c r="N598" s="49"/>
      <c r="O598" s="37">
        <v>3.6985</v>
      </c>
      <c r="P598" s="40">
        <f>1.53*300</f>
        <v>459</v>
      </c>
      <c r="S598" s="3" t="s">
        <v>35</v>
      </c>
      <c r="T598" s="29"/>
    </row>
    <row r="599" spans="1:20" ht="12" customHeight="1">
      <c r="A599" s="4" t="s">
        <v>306</v>
      </c>
      <c r="B599" s="4" t="s">
        <v>30</v>
      </c>
      <c r="C599" s="5" t="s">
        <v>31</v>
      </c>
      <c r="D599" s="6">
        <v>40224</v>
      </c>
      <c r="E599" s="36">
        <v>0.59375</v>
      </c>
      <c r="F599" s="7"/>
      <c r="G599" s="7"/>
      <c r="H599" s="37">
        <v>8.09</v>
      </c>
      <c r="I599" s="37">
        <v>21.3</v>
      </c>
      <c r="J599" s="37">
        <v>6.482</v>
      </c>
      <c r="K599" s="9">
        <v>6482</v>
      </c>
      <c r="L599" s="39">
        <v>-10.4</v>
      </c>
      <c r="M599" s="4">
        <v>4.5</v>
      </c>
      <c r="N599" s="49"/>
      <c r="O599" s="37">
        <v>3.757</v>
      </c>
      <c r="P599" s="40">
        <v>486</v>
      </c>
      <c r="S599" s="3" t="s">
        <v>11</v>
      </c>
      <c r="T599" s="29"/>
    </row>
    <row r="600" spans="1:20" ht="12" customHeight="1">
      <c r="A600" s="4" t="s">
        <v>306</v>
      </c>
      <c r="B600" s="4" t="s">
        <v>30</v>
      </c>
      <c r="C600" s="5" t="s">
        <v>31</v>
      </c>
      <c r="D600" s="6">
        <v>40228</v>
      </c>
      <c r="E600" s="36">
        <v>0.5208333333333334</v>
      </c>
      <c r="F600" s="7"/>
      <c r="G600" s="7"/>
      <c r="H600" s="37">
        <v>7.97</v>
      </c>
      <c r="I600" s="37">
        <v>21.6</v>
      </c>
      <c r="J600" s="37">
        <v>6.478</v>
      </c>
      <c r="K600" s="9">
        <v>6478</v>
      </c>
      <c r="L600" s="39">
        <v>99.9</v>
      </c>
      <c r="M600" s="4">
        <v>5.72</v>
      </c>
      <c r="N600" s="49"/>
      <c r="O600" s="37">
        <v>3.7375</v>
      </c>
      <c r="P600" s="40">
        <v>489</v>
      </c>
      <c r="S600" s="3" t="s">
        <v>11</v>
      </c>
      <c r="T600" s="29"/>
    </row>
    <row r="601" spans="1:20" ht="12" customHeight="1">
      <c r="A601" s="4" t="s">
        <v>306</v>
      </c>
      <c r="B601" s="4" t="s">
        <v>30</v>
      </c>
      <c r="C601" s="5" t="s">
        <v>31</v>
      </c>
      <c r="D601" s="6">
        <v>40231</v>
      </c>
      <c r="E601" s="36">
        <v>0.5416666666666666</v>
      </c>
      <c r="F601" s="7"/>
      <c r="G601" s="7"/>
      <c r="H601" s="37">
        <v>8.02</v>
      </c>
      <c r="I601" s="37">
        <v>22.3</v>
      </c>
      <c r="J601" s="37">
        <v>6.32</v>
      </c>
      <c r="K601" s="9">
        <v>6324</v>
      </c>
      <c r="L601" s="39">
        <v>46</v>
      </c>
      <c r="M601" s="4">
        <v>6.23</v>
      </c>
      <c r="N601" s="49"/>
      <c r="O601" s="37">
        <v>3.7631</v>
      </c>
      <c r="P601" s="40">
        <f>1.5*300</f>
        <v>450</v>
      </c>
      <c r="S601" s="3" t="s">
        <v>35</v>
      </c>
      <c r="T601" s="29"/>
    </row>
    <row r="602" spans="1:20" ht="12" customHeight="1">
      <c r="A602" s="4" t="s">
        <v>306</v>
      </c>
      <c r="B602" s="4" t="s">
        <v>30</v>
      </c>
      <c r="C602" s="5" t="s">
        <v>31</v>
      </c>
      <c r="D602" s="6">
        <v>40235</v>
      </c>
      <c r="E602" s="36">
        <v>0.4791666666666667</v>
      </c>
      <c r="F602" s="7"/>
      <c r="G602" s="7"/>
      <c r="H602" s="37">
        <v>7.93</v>
      </c>
      <c r="I602" s="37">
        <v>19.7</v>
      </c>
      <c r="J602" s="37">
        <v>6.396</v>
      </c>
      <c r="K602" s="9">
        <v>6396</v>
      </c>
      <c r="L602" s="39">
        <v>82.6</v>
      </c>
      <c r="M602" s="4">
        <v>4.2</v>
      </c>
      <c r="N602" s="49"/>
      <c r="O602" s="37">
        <v>3.822</v>
      </c>
      <c r="P602" s="40">
        <v>525</v>
      </c>
      <c r="S602" s="3" t="s">
        <v>11</v>
      </c>
      <c r="T602" s="29"/>
    </row>
    <row r="603" spans="1:20" ht="12" customHeight="1">
      <c r="A603" s="4" t="s">
        <v>306</v>
      </c>
      <c r="B603" s="4" t="s">
        <v>30</v>
      </c>
      <c r="C603" s="5" t="s">
        <v>31</v>
      </c>
      <c r="D603" s="6">
        <v>40238</v>
      </c>
      <c r="E603" s="36">
        <v>0.5</v>
      </c>
      <c r="F603" s="7"/>
      <c r="G603" s="7"/>
      <c r="H603" s="37">
        <v>7.96</v>
      </c>
      <c r="I603" s="37">
        <v>17.7</v>
      </c>
      <c r="J603" s="37">
        <v>6.417</v>
      </c>
      <c r="K603" s="9">
        <v>6417</v>
      </c>
      <c r="L603" s="39">
        <v>85.7</v>
      </c>
      <c r="M603" s="4">
        <v>5.1</v>
      </c>
      <c r="N603" s="49"/>
      <c r="O603" s="37">
        <v>3.965</v>
      </c>
      <c r="P603" s="40">
        <v>525</v>
      </c>
      <c r="S603" s="3" t="s">
        <v>11</v>
      </c>
      <c r="T603" s="29"/>
    </row>
    <row r="604" spans="1:20" ht="12" customHeight="1">
      <c r="A604" s="4" t="s">
        <v>306</v>
      </c>
      <c r="B604" s="4" t="s">
        <v>30</v>
      </c>
      <c r="C604" s="5" t="s">
        <v>31</v>
      </c>
      <c r="D604" s="6">
        <v>40242</v>
      </c>
      <c r="E604" s="36">
        <v>0.4166666666666667</v>
      </c>
      <c r="F604" s="7"/>
      <c r="G604" s="7"/>
      <c r="H604" s="37">
        <v>7.87</v>
      </c>
      <c r="I604" s="37">
        <v>19.5</v>
      </c>
      <c r="J604" s="37">
        <v>6.381</v>
      </c>
      <c r="K604" s="9">
        <v>6381</v>
      </c>
      <c r="L604" s="39">
        <v>-5.4</v>
      </c>
      <c r="M604" s="4"/>
      <c r="N604" s="49"/>
      <c r="O604" s="37">
        <v>3.887</v>
      </c>
      <c r="P604" s="40">
        <v>495</v>
      </c>
      <c r="S604" s="3" t="s">
        <v>56</v>
      </c>
      <c r="T604" s="29"/>
    </row>
    <row r="605" spans="1:20" ht="12" customHeight="1">
      <c r="A605" s="4" t="s">
        <v>306</v>
      </c>
      <c r="B605" s="4" t="s">
        <v>30</v>
      </c>
      <c r="C605" s="5" t="s">
        <v>31</v>
      </c>
      <c r="D605" s="6">
        <v>40246</v>
      </c>
      <c r="E605" s="36">
        <v>0.4895833333333333</v>
      </c>
      <c r="F605" s="7"/>
      <c r="G605" s="7"/>
      <c r="H605" s="37">
        <v>8.07</v>
      </c>
      <c r="I605" s="37">
        <v>17.3</v>
      </c>
      <c r="J605" s="37">
        <v>5.819</v>
      </c>
      <c r="K605" s="9">
        <v>5819</v>
      </c>
      <c r="L605" s="39">
        <v>75.2</v>
      </c>
      <c r="M605" s="4">
        <v>5.71</v>
      </c>
      <c r="N605" s="49"/>
      <c r="O605" s="37">
        <v>3.6205</v>
      </c>
      <c r="P605" s="40">
        <v>450</v>
      </c>
      <c r="S605" s="3" t="s">
        <v>11</v>
      </c>
      <c r="T605" s="29"/>
    </row>
    <row r="606" spans="1:20" ht="12" customHeight="1">
      <c r="A606" s="4" t="s">
        <v>306</v>
      </c>
      <c r="B606" s="4" t="s">
        <v>30</v>
      </c>
      <c r="C606" s="5" t="s">
        <v>31</v>
      </c>
      <c r="D606" s="6">
        <v>40249</v>
      </c>
      <c r="E606" s="36">
        <v>0.46875</v>
      </c>
      <c r="F606" s="7"/>
      <c r="G606" s="7"/>
      <c r="H606" s="37">
        <v>7.81</v>
      </c>
      <c r="I606" s="37">
        <v>16.5</v>
      </c>
      <c r="J606" s="37">
        <v>5.559</v>
      </c>
      <c r="K606" s="9">
        <v>5559</v>
      </c>
      <c r="L606" s="39">
        <v>28.7</v>
      </c>
      <c r="M606" s="4">
        <v>6.34</v>
      </c>
      <c r="N606" s="49"/>
      <c r="O606" s="37">
        <v>3.51</v>
      </c>
      <c r="P606" s="40">
        <v>510</v>
      </c>
      <c r="S606" s="3" t="s">
        <v>11</v>
      </c>
      <c r="T606" s="29"/>
    </row>
    <row r="607" spans="1:20" ht="12" customHeight="1">
      <c r="A607" s="4" t="s">
        <v>306</v>
      </c>
      <c r="B607" s="4" t="s">
        <v>30</v>
      </c>
      <c r="C607" s="5" t="s">
        <v>31</v>
      </c>
      <c r="D607" s="6">
        <v>40252</v>
      </c>
      <c r="E607" s="36">
        <v>0.4756944444444444</v>
      </c>
      <c r="F607" s="7"/>
      <c r="G607" s="7"/>
      <c r="H607" s="37">
        <v>7.84</v>
      </c>
      <c r="I607" s="37">
        <v>18.4</v>
      </c>
      <c r="J607" s="37">
        <v>5.989</v>
      </c>
      <c r="K607" s="9">
        <v>5989</v>
      </c>
      <c r="L607" s="39">
        <v>1</v>
      </c>
      <c r="M607" s="4">
        <v>5.01</v>
      </c>
      <c r="N607" s="49"/>
      <c r="O607" s="37">
        <v>3.653</v>
      </c>
      <c r="P607" s="40">
        <v>510</v>
      </c>
      <c r="S607" s="3" t="s">
        <v>11</v>
      </c>
      <c r="T607" s="29"/>
    </row>
    <row r="608" spans="1:20" ht="12" customHeight="1">
      <c r="A608" s="4" t="s">
        <v>306</v>
      </c>
      <c r="B608" s="4" t="s">
        <v>30</v>
      </c>
      <c r="C608" s="5" t="s">
        <v>31</v>
      </c>
      <c r="D608" s="6">
        <v>40256</v>
      </c>
      <c r="E608" s="36">
        <v>0.5208333333333334</v>
      </c>
      <c r="F608" s="7"/>
      <c r="G608" s="7"/>
      <c r="H608" s="37">
        <v>7.93</v>
      </c>
      <c r="I608" s="37">
        <v>18.62</v>
      </c>
      <c r="J608" s="37">
        <v>6.231</v>
      </c>
      <c r="K608" s="9">
        <v>6231</v>
      </c>
      <c r="L608" s="39">
        <v>-8</v>
      </c>
      <c r="M608" s="4">
        <v>5.92</v>
      </c>
      <c r="N608" s="49"/>
      <c r="O608" s="37">
        <v>3.71</v>
      </c>
      <c r="P608" s="40">
        <v>495</v>
      </c>
      <c r="S608" s="3" t="s">
        <v>60</v>
      </c>
      <c r="T608" s="29"/>
    </row>
    <row r="609" spans="1:20" ht="12" customHeight="1">
      <c r="A609" s="4" t="s">
        <v>306</v>
      </c>
      <c r="B609" s="4" t="s">
        <v>30</v>
      </c>
      <c r="C609" s="5" t="s">
        <v>31</v>
      </c>
      <c r="D609" s="6">
        <v>40259</v>
      </c>
      <c r="E609" s="36">
        <v>0.46875</v>
      </c>
      <c r="F609" s="7"/>
      <c r="G609" s="7"/>
      <c r="H609" s="37">
        <v>7.74</v>
      </c>
      <c r="I609" s="37">
        <v>17.6</v>
      </c>
      <c r="J609" s="37">
        <v>5.788</v>
      </c>
      <c r="K609" s="9">
        <v>5788</v>
      </c>
      <c r="L609" s="39">
        <v>32.5</v>
      </c>
      <c r="M609" s="4">
        <v>5.84</v>
      </c>
      <c r="N609" s="49"/>
      <c r="O609" s="37">
        <v>3.575</v>
      </c>
      <c r="P609" s="40">
        <v>525</v>
      </c>
      <c r="S609" s="3" t="s">
        <v>11</v>
      </c>
      <c r="T609" s="29"/>
    </row>
    <row r="610" spans="1:20" ht="12" customHeight="1">
      <c r="A610" s="4" t="s">
        <v>306</v>
      </c>
      <c r="B610" s="4" t="s">
        <v>30</v>
      </c>
      <c r="C610" s="5" t="s">
        <v>31</v>
      </c>
      <c r="D610" s="6">
        <v>40263</v>
      </c>
      <c r="E610" s="36">
        <v>0.4166666666666667</v>
      </c>
      <c r="F610" s="7"/>
      <c r="G610" s="7"/>
      <c r="H610" s="37">
        <v>7.88</v>
      </c>
      <c r="I610" s="37">
        <v>17.8</v>
      </c>
      <c r="J610" s="37">
        <v>6.188</v>
      </c>
      <c r="K610" s="9">
        <v>6188</v>
      </c>
      <c r="L610" s="39">
        <v>186.4</v>
      </c>
      <c r="M610" s="4">
        <v>4.2</v>
      </c>
      <c r="N610" s="49"/>
      <c r="O610" s="37">
        <v>3.1885</v>
      </c>
      <c r="P610" s="40">
        <v>465</v>
      </c>
      <c r="S610" s="3" t="s">
        <v>56</v>
      </c>
      <c r="T610" s="29"/>
    </row>
    <row r="611" spans="1:20" ht="12" customHeight="1">
      <c r="A611" s="4" t="s">
        <v>306</v>
      </c>
      <c r="B611" s="4" t="s">
        <v>30</v>
      </c>
      <c r="C611" s="5" t="s">
        <v>31</v>
      </c>
      <c r="D611" s="6">
        <v>40266</v>
      </c>
      <c r="E611" s="36">
        <v>0.4513888888888889</v>
      </c>
      <c r="F611" s="7"/>
      <c r="G611" s="7"/>
      <c r="H611" s="37">
        <v>8.21</v>
      </c>
      <c r="I611" s="37">
        <v>18.7</v>
      </c>
      <c r="J611" s="37">
        <v>5.633</v>
      </c>
      <c r="K611" s="9">
        <v>5633</v>
      </c>
      <c r="L611" s="39"/>
      <c r="M611" s="4">
        <v>4.9</v>
      </c>
      <c r="N611" s="49"/>
      <c r="O611" s="37">
        <v>4.165</v>
      </c>
      <c r="P611" s="40">
        <v>495</v>
      </c>
      <c r="S611" s="3" t="s">
        <v>11</v>
      </c>
      <c r="T611" s="29"/>
    </row>
    <row r="612" spans="1:20" ht="12" customHeight="1">
      <c r="A612" s="4" t="s">
        <v>306</v>
      </c>
      <c r="B612" s="4" t="s">
        <v>30</v>
      </c>
      <c r="C612" s="5" t="s">
        <v>31</v>
      </c>
      <c r="D612" s="6">
        <v>40269</v>
      </c>
      <c r="E612" s="36">
        <v>0.4756944444444444</v>
      </c>
      <c r="F612" s="7"/>
      <c r="G612" s="7"/>
      <c r="H612" s="37">
        <v>8.01</v>
      </c>
      <c r="I612" s="37">
        <v>16.4</v>
      </c>
      <c r="J612" s="37">
        <v>5.492</v>
      </c>
      <c r="K612" s="9">
        <v>5492</v>
      </c>
      <c r="L612" s="39">
        <v>5.1</v>
      </c>
      <c r="M612" s="4">
        <v>4.14</v>
      </c>
      <c r="N612" s="49"/>
      <c r="O612" s="37">
        <v>3.471</v>
      </c>
      <c r="P612" s="40">
        <v>510</v>
      </c>
      <c r="S612" s="3" t="s">
        <v>11</v>
      </c>
      <c r="T612" s="29"/>
    </row>
    <row r="613" spans="1:20" ht="12" customHeight="1">
      <c r="A613" s="4" t="s">
        <v>306</v>
      </c>
      <c r="B613" s="4" t="s">
        <v>30</v>
      </c>
      <c r="C613" s="5" t="s">
        <v>31</v>
      </c>
      <c r="D613" s="6">
        <v>40274</v>
      </c>
      <c r="E613" s="36">
        <v>0.4583333333333333</v>
      </c>
      <c r="F613" s="7"/>
      <c r="G613" s="7"/>
      <c r="H613" s="37">
        <v>7.91</v>
      </c>
      <c r="I613" s="37">
        <v>18.3</v>
      </c>
      <c r="J613" s="37">
        <v>5.412</v>
      </c>
      <c r="K613" s="9">
        <v>5412</v>
      </c>
      <c r="L613" s="39">
        <v>25.5</v>
      </c>
      <c r="M613" s="4">
        <v>4.34</v>
      </c>
      <c r="N613" s="49"/>
      <c r="O613" s="37">
        <v>3.3085</v>
      </c>
      <c r="P613" s="40">
        <v>465</v>
      </c>
      <c r="S613" s="3" t="s">
        <v>11</v>
      </c>
      <c r="T613" s="29"/>
    </row>
    <row r="614" spans="1:20" ht="12" customHeight="1">
      <c r="A614" s="31" t="s">
        <v>338</v>
      </c>
      <c r="B614" s="31" t="s">
        <v>52</v>
      </c>
      <c r="C614" s="5" t="s">
        <v>31</v>
      </c>
      <c r="D614" s="34">
        <v>40044</v>
      </c>
      <c r="E614" s="30">
        <v>0.5416666666666666</v>
      </c>
      <c r="F614" s="31">
        <v>312259</v>
      </c>
      <c r="G614" s="31">
        <v>6068892</v>
      </c>
      <c r="H614" s="32">
        <v>8.5</v>
      </c>
      <c r="I614" s="32">
        <v>15.8</v>
      </c>
      <c r="J614" s="31">
        <v>8.778</v>
      </c>
      <c r="K614" s="9">
        <f aca="true" t="shared" si="12" ref="K614:K622">J614*1000</f>
        <v>8778</v>
      </c>
      <c r="L614" s="31">
        <v>137.6</v>
      </c>
      <c r="M614" s="31">
        <v>8.67</v>
      </c>
      <c r="N614" s="49"/>
      <c r="O614" s="31">
        <v>5.735</v>
      </c>
      <c r="P614" s="31">
        <v>93.2</v>
      </c>
      <c r="Q614" s="31"/>
      <c r="R614" s="31"/>
      <c r="S614" s="31" t="s">
        <v>56</v>
      </c>
      <c r="T614" s="49" t="s">
        <v>339</v>
      </c>
    </row>
    <row r="615" spans="1:20" ht="12" customHeight="1">
      <c r="A615" s="31" t="s">
        <v>338</v>
      </c>
      <c r="B615" s="31" t="s">
        <v>52</v>
      </c>
      <c r="C615" s="5" t="s">
        <v>31</v>
      </c>
      <c r="D615" s="34">
        <v>40046</v>
      </c>
      <c r="E615" s="30">
        <v>0.5520833333333334</v>
      </c>
      <c r="F615" s="31">
        <v>312259</v>
      </c>
      <c r="G615" s="31">
        <v>6068892</v>
      </c>
      <c r="H615" s="32">
        <v>8.46</v>
      </c>
      <c r="I615" s="32">
        <v>14.06</v>
      </c>
      <c r="J615" s="31">
        <v>7.145</v>
      </c>
      <c r="K615" s="9">
        <f t="shared" si="12"/>
        <v>7145</v>
      </c>
      <c r="L615" s="31">
        <v>122.5</v>
      </c>
      <c r="M615" s="31">
        <v>9.9</v>
      </c>
      <c r="N615" s="49">
        <v>57</v>
      </c>
      <c r="O615" s="31">
        <v>5.88</v>
      </c>
      <c r="P615" s="31">
        <v>104</v>
      </c>
      <c r="Q615" s="31"/>
      <c r="R615" s="31"/>
      <c r="S615" s="31" t="s">
        <v>53</v>
      </c>
      <c r="T615" s="49"/>
    </row>
    <row r="616" spans="1:20" ht="12" customHeight="1">
      <c r="A616" s="31" t="s">
        <v>338</v>
      </c>
      <c r="B616" s="31" t="s">
        <v>52</v>
      </c>
      <c r="C616" s="5" t="s">
        <v>31</v>
      </c>
      <c r="D616" s="34">
        <v>40057</v>
      </c>
      <c r="E616" s="30">
        <v>0.4513888888888889</v>
      </c>
      <c r="F616" s="31">
        <v>312259</v>
      </c>
      <c r="G616" s="31">
        <v>6068892</v>
      </c>
      <c r="H616" s="32">
        <v>8.1</v>
      </c>
      <c r="I616" s="32">
        <v>14.73</v>
      </c>
      <c r="J616" s="31">
        <v>6.538</v>
      </c>
      <c r="K616" s="9">
        <f t="shared" si="12"/>
        <v>6538</v>
      </c>
      <c r="L616" s="31">
        <v>186.1</v>
      </c>
      <c r="M616" s="31">
        <v>6.3</v>
      </c>
      <c r="N616" s="49">
        <v>29</v>
      </c>
      <c r="O616" s="31">
        <v>5.29</v>
      </c>
      <c r="P616" s="31">
        <v>133</v>
      </c>
      <c r="Q616" s="31"/>
      <c r="R616" s="31"/>
      <c r="S616" s="31" t="s">
        <v>56</v>
      </c>
      <c r="T616" s="49"/>
    </row>
    <row r="617" spans="1:20" ht="12" customHeight="1">
      <c r="A617" s="31" t="s">
        <v>338</v>
      </c>
      <c r="B617" s="31" t="s">
        <v>52</v>
      </c>
      <c r="C617" s="5" t="s">
        <v>31</v>
      </c>
      <c r="D617" s="34">
        <v>40063</v>
      </c>
      <c r="E617" s="30">
        <v>0</v>
      </c>
      <c r="F617" s="31">
        <v>312259</v>
      </c>
      <c r="G617" s="31">
        <v>6068892</v>
      </c>
      <c r="H617" s="32">
        <v>7.99</v>
      </c>
      <c r="I617" s="32">
        <v>15.8</v>
      </c>
      <c r="J617" s="31">
        <v>8.302</v>
      </c>
      <c r="K617" s="9">
        <f t="shared" si="12"/>
        <v>8302</v>
      </c>
      <c r="L617" s="31" t="s">
        <v>38</v>
      </c>
      <c r="M617" s="32">
        <v>9.26</v>
      </c>
      <c r="N617" s="49">
        <v>34</v>
      </c>
      <c r="O617" s="31" t="s">
        <v>38</v>
      </c>
      <c r="P617" s="31">
        <v>152</v>
      </c>
      <c r="Q617" s="31"/>
      <c r="R617" s="31"/>
      <c r="S617" s="31" t="s">
        <v>340</v>
      </c>
      <c r="T617" s="49"/>
    </row>
    <row r="618" spans="1:20" ht="12" customHeight="1">
      <c r="A618" s="31" t="s">
        <v>338</v>
      </c>
      <c r="B618" s="31" t="s">
        <v>52</v>
      </c>
      <c r="C618" s="5" t="s">
        <v>31</v>
      </c>
      <c r="D618" s="34">
        <v>40064</v>
      </c>
      <c r="E618" s="30">
        <v>0</v>
      </c>
      <c r="F618" s="31">
        <v>312259</v>
      </c>
      <c r="G618" s="31">
        <v>6068892</v>
      </c>
      <c r="H618" s="32">
        <v>7.85</v>
      </c>
      <c r="I618" s="32">
        <v>13.87</v>
      </c>
      <c r="J618" s="31">
        <v>6.62</v>
      </c>
      <c r="K618" s="9">
        <f t="shared" si="12"/>
        <v>6620</v>
      </c>
      <c r="L618" s="31">
        <v>187.2</v>
      </c>
      <c r="M618" s="32">
        <v>8.41</v>
      </c>
      <c r="N618" s="49">
        <v>39</v>
      </c>
      <c r="O618" s="31" t="s">
        <v>38</v>
      </c>
      <c r="P618" s="31">
        <v>161</v>
      </c>
      <c r="Q618" s="31"/>
      <c r="R618" s="31"/>
      <c r="S618" s="31" t="s">
        <v>58</v>
      </c>
      <c r="T618" s="49"/>
    </row>
    <row r="619" spans="1:20" ht="12" customHeight="1">
      <c r="A619" s="31" t="s">
        <v>338</v>
      </c>
      <c r="B619" s="31" t="s">
        <v>52</v>
      </c>
      <c r="C619" s="5" t="s">
        <v>31</v>
      </c>
      <c r="D619" s="34">
        <v>40070</v>
      </c>
      <c r="E619" s="30">
        <v>0.46527777777777773</v>
      </c>
      <c r="F619" s="31">
        <v>312259</v>
      </c>
      <c r="G619" s="31">
        <v>6068892</v>
      </c>
      <c r="H619" s="32">
        <v>8.57</v>
      </c>
      <c r="I619" s="32">
        <v>15.5</v>
      </c>
      <c r="J619" s="31">
        <v>7.29</v>
      </c>
      <c r="K619" s="9">
        <f t="shared" si="12"/>
        <v>7290</v>
      </c>
      <c r="L619" s="31">
        <v>150.2</v>
      </c>
      <c r="M619" s="32">
        <v>9.41</v>
      </c>
      <c r="N619" s="49">
        <v>32</v>
      </c>
      <c r="O619" s="31">
        <v>5.793</v>
      </c>
      <c r="P619" s="31">
        <v>150</v>
      </c>
      <c r="Q619" s="31"/>
      <c r="R619" s="31"/>
      <c r="S619" s="31" t="s">
        <v>56</v>
      </c>
      <c r="T619" s="49"/>
    </row>
    <row r="620" spans="1:20" ht="12" customHeight="1">
      <c r="A620" s="31" t="s">
        <v>338</v>
      </c>
      <c r="B620" s="31" t="s">
        <v>52</v>
      </c>
      <c r="C620" s="5" t="s">
        <v>31</v>
      </c>
      <c r="D620" s="34">
        <v>40071</v>
      </c>
      <c r="E620" s="30">
        <v>0.4861111111111111</v>
      </c>
      <c r="F620" s="31">
        <v>312259</v>
      </c>
      <c r="G620" s="31">
        <v>6068892</v>
      </c>
      <c r="H620" s="32">
        <v>8.49</v>
      </c>
      <c r="I620" s="32">
        <v>17.03</v>
      </c>
      <c r="J620" s="31">
        <v>7.354</v>
      </c>
      <c r="K620" s="9">
        <f t="shared" si="12"/>
        <v>7354</v>
      </c>
      <c r="L620" s="31">
        <v>195</v>
      </c>
      <c r="M620" s="32">
        <v>9.42</v>
      </c>
      <c r="N620" s="49">
        <v>25</v>
      </c>
      <c r="O620" s="31">
        <v>5.636</v>
      </c>
      <c r="P620" s="31">
        <v>150</v>
      </c>
      <c r="Q620" s="31"/>
      <c r="R620" s="31"/>
      <c r="S620" s="31" t="s">
        <v>56</v>
      </c>
      <c r="T620" s="49"/>
    </row>
    <row r="621" spans="1:20" ht="12" customHeight="1">
      <c r="A621" s="31" t="s">
        <v>338</v>
      </c>
      <c r="B621" s="31" t="s">
        <v>52</v>
      </c>
      <c r="C621" s="5" t="s">
        <v>31</v>
      </c>
      <c r="D621" s="34">
        <v>40073</v>
      </c>
      <c r="E621" s="30">
        <v>0.3888888888888889</v>
      </c>
      <c r="F621" s="31">
        <v>312259</v>
      </c>
      <c r="G621" s="31">
        <v>6068892</v>
      </c>
      <c r="H621" s="32">
        <v>8.4</v>
      </c>
      <c r="I621" s="32">
        <v>14.72</v>
      </c>
      <c r="J621" s="31">
        <v>6.983</v>
      </c>
      <c r="K621" s="9">
        <f t="shared" si="12"/>
        <v>6983</v>
      </c>
      <c r="L621" s="31">
        <v>199.5</v>
      </c>
      <c r="M621" s="32">
        <v>8.29</v>
      </c>
      <c r="N621" s="49">
        <v>39</v>
      </c>
      <c r="O621" s="31">
        <v>5.653</v>
      </c>
      <c r="P621" s="31">
        <v>198</v>
      </c>
      <c r="Q621" s="31"/>
      <c r="R621" s="31"/>
      <c r="S621" s="31" t="s">
        <v>59</v>
      </c>
      <c r="T621" s="49"/>
    </row>
    <row r="622" spans="1:20" ht="12" customHeight="1">
      <c r="A622" s="31" t="s">
        <v>338</v>
      </c>
      <c r="B622" s="31" t="s">
        <v>52</v>
      </c>
      <c r="C622" s="5" t="s">
        <v>31</v>
      </c>
      <c r="D622" s="34">
        <v>40074</v>
      </c>
      <c r="E622" s="30">
        <v>0.46527777777777773</v>
      </c>
      <c r="F622" s="31">
        <v>312259</v>
      </c>
      <c r="G622" s="31">
        <v>6068892</v>
      </c>
      <c r="H622" s="32">
        <v>8.46</v>
      </c>
      <c r="I622" s="32">
        <v>15.83</v>
      </c>
      <c r="J622" s="31">
        <v>7.703</v>
      </c>
      <c r="K622" s="9">
        <f t="shared" si="12"/>
        <v>7703</v>
      </c>
      <c r="L622" s="31">
        <v>201.7</v>
      </c>
      <c r="M622" s="32">
        <v>8.7</v>
      </c>
      <c r="N622" s="49">
        <v>44</v>
      </c>
      <c r="O622" s="31">
        <v>5.575</v>
      </c>
      <c r="P622" s="31">
        <v>165</v>
      </c>
      <c r="Q622" s="31"/>
      <c r="R622" s="31"/>
      <c r="S622" s="31" t="s">
        <v>56</v>
      </c>
      <c r="T622" s="49"/>
    </row>
    <row r="623" spans="1:20" ht="12" customHeight="1">
      <c r="A623" s="31" t="s">
        <v>338</v>
      </c>
      <c r="B623" s="31" t="s">
        <v>52</v>
      </c>
      <c r="C623" s="5" t="s">
        <v>31</v>
      </c>
      <c r="D623" s="34">
        <v>40084</v>
      </c>
      <c r="E623" s="30">
        <v>0.5</v>
      </c>
      <c r="F623" s="31">
        <v>312259</v>
      </c>
      <c r="G623" s="31">
        <v>6068892</v>
      </c>
      <c r="H623" s="32">
        <v>8.43</v>
      </c>
      <c r="I623" s="32">
        <v>14.43</v>
      </c>
      <c r="J623" s="31">
        <v>6.45</v>
      </c>
      <c r="K623" s="9">
        <v>6450</v>
      </c>
      <c r="L623" s="31">
        <v>177.8</v>
      </c>
      <c r="M623" s="32">
        <v>10.3</v>
      </c>
      <c r="N623" s="49"/>
      <c r="O623" s="31">
        <v>5.261</v>
      </c>
      <c r="P623" s="31">
        <v>159</v>
      </c>
      <c r="Q623" s="31"/>
      <c r="R623" s="31"/>
      <c r="S623" s="31" t="s">
        <v>56</v>
      </c>
      <c r="T623" s="49"/>
    </row>
    <row r="624" spans="1:20" ht="12" customHeight="1">
      <c r="A624" s="31" t="s">
        <v>338</v>
      </c>
      <c r="B624" s="31" t="s">
        <v>52</v>
      </c>
      <c r="C624" s="5" t="s">
        <v>31</v>
      </c>
      <c r="D624" s="34">
        <v>40085</v>
      </c>
      <c r="E624" s="30">
        <v>0.4375</v>
      </c>
      <c r="F624" s="31">
        <v>312259</v>
      </c>
      <c r="G624" s="31">
        <v>6068892</v>
      </c>
      <c r="H624" s="32">
        <v>8.44</v>
      </c>
      <c r="I624" s="32">
        <v>16.48</v>
      </c>
      <c r="J624" s="31">
        <v>6.511</v>
      </c>
      <c r="K624" s="9">
        <f aca="true" t="shared" si="13" ref="K624:K654">J624*1000</f>
        <v>6511</v>
      </c>
      <c r="L624" s="31">
        <v>200</v>
      </c>
      <c r="M624" s="32">
        <v>9.5</v>
      </c>
      <c r="N624" s="49">
        <v>39</v>
      </c>
      <c r="O624" s="31">
        <v>5.056</v>
      </c>
      <c r="P624" s="31">
        <v>195</v>
      </c>
      <c r="Q624" s="31"/>
      <c r="R624" s="31"/>
      <c r="S624" s="31" t="s">
        <v>55</v>
      </c>
      <c r="T624" s="49"/>
    </row>
    <row r="625" spans="1:20" ht="12" customHeight="1">
      <c r="A625" s="31" t="s">
        <v>338</v>
      </c>
      <c r="B625" s="31" t="s">
        <v>52</v>
      </c>
      <c r="C625" s="5" t="s">
        <v>31</v>
      </c>
      <c r="D625" s="34">
        <v>40086</v>
      </c>
      <c r="E625" s="30">
        <v>0.5347222222222222</v>
      </c>
      <c r="F625" s="31">
        <v>312259</v>
      </c>
      <c r="G625" s="31">
        <v>6068892</v>
      </c>
      <c r="H625" s="32">
        <v>8.49</v>
      </c>
      <c r="I625" s="32">
        <v>17.08</v>
      </c>
      <c r="J625" s="31">
        <v>6.625</v>
      </c>
      <c r="K625" s="9">
        <f t="shared" si="13"/>
        <v>6625</v>
      </c>
      <c r="L625" s="31">
        <v>172.2</v>
      </c>
      <c r="M625" s="32">
        <v>10.62</v>
      </c>
      <c r="N625" s="49">
        <v>37</v>
      </c>
      <c r="O625" s="31">
        <v>5.072</v>
      </c>
      <c r="P625" s="31">
        <v>192</v>
      </c>
      <c r="Q625" s="31"/>
      <c r="R625" s="31"/>
      <c r="S625" s="31" t="s">
        <v>59</v>
      </c>
      <c r="T625" s="49"/>
    </row>
    <row r="626" spans="1:20" ht="12" customHeight="1">
      <c r="A626" s="31" t="s">
        <v>338</v>
      </c>
      <c r="B626" s="31" t="s">
        <v>52</v>
      </c>
      <c r="C626" s="5" t="s">
        <v>31</v>
      </c>
      <c r="D626" s="34">
        <v>40087</v>
      </c>
      <c r="E626" s="30">
        <v>0.4375</v>
      </c>
      <c r="F626" s="31">
        <v>312259</v>
      </c>
      <c r="G626" s="31">
        <v>6068892</v>
      </c>
      <c r="H626" s="32">
        <v>8.44</v>
      </c>
      <c r="I626" s="32">
        <v>14.92</v>
      </c>
      <c r="J626" s="31">
        <v>6.298</v>
      </c>
      <c r="K626" s="9">
        <f t="shared" si="13"/>
        <v>6298</v>
      </c>
      <c r="L626" s="31">
        <v>198.1</v>
      </c>
      <c r="M626" s="32">
        <v>9.39</v>
      </c>
      <c r="N626" s="49">
        <v>29</v>
      </c>
      <c r="O626" s="31">
        <v>5.068</v>
      </c>
      <c r="P626" s="31">
        <v>189</v>
      </c>
      <c r="Q626" s="31"/>
      <c r="R626" s="31"/>
      <c r="S626" s="31" t="s">
        <v>55</v>
      </c>
      <c r="T626" s="49"/>
    </row>
    <row r="627" spans="1:20" ht="12" customHeight="1">
      <c r="A627" s="31" t="s">
        <v>338</v>
      </c>
      <c r="B627" s="31" t="s">
        <v>52</v>
      </c>
      <c r="C627" s="5" t="s">
        <v>31</v>
      </c>
      <c r="D627" s="34">
        <v>40094</v>
      </c>
      <c r="E627" s="30">
        <v>0.4826388888888889</v>
      </c>
      <c r="F627" s="31">
        <v>312259</v>
      </c>
      <c r="G627" s="31">
        <v>6068892</v>
      </c>
      <c r="H627" s="32">
        <v>8.66</v>
      </c>
      <c r="I627" s="32">
        <v>13.7</v>
      </c>
      <c r="J627" s="31">
        <v>6.362</v>
      </c>
      <c r="K627" s="9">
        <f t="shared" si="13"/>
        <v>6362</v>
      </c>
      <c r="L627" s="31"/>
      <c r="M627" s="32">
        <v>9.78</v>
      </c>
      <c r="N627" s="49">
        <v>43</v>
      </c>
      <c r="O627" s="31">
        <v>4.238</v>
      </c>
      <c r="P627" s="31">
        <f>0.58*300</f>
        <v>174</v>
      </c>
      <c r="Q627" s="31"/>
      <c r="R627" s="31"/>
      <c r="S627" s="31" t="s">
        <v>56</v>
      </c>
      <c r="T627" s="49"/>
    </row>
    <row r="628" spans="1:20" ht="12" customHeight="1">
      <c r="A628" s="31" t="s">
        <v>338</v>
      </c>
      <c r="B628" s="31" t="s">
        <v>52</v>
      </c>
      <c r="C628" s="5" t="s">
        <v>31</v>
      </c>
      <c r="D628" s="34">
        <v>40095</v>
      </c>
      <c r="E628" s="30">
        <v>0.4826388888888889</v>
      </c>
      <c r="F628" s="31">
        <v>312259</v>
      </c>
      <c r="G628" s="31">
        <v>6068892</v>
      </c>
      <c r="H628" s="32">
        <v>8.63</v>
      </c>
      <c r="I628" s="32">
        <v>16.1</v>
      </c>
      <c r="J628" s="31">
        <v>6.753</v>
      </c>
      <c r="K628" s="9">
        <f t="shared" si="13"/>
        <v>6753</v>
      </c>
      <c r="L628" s="31"/>
      <c r="M628" s="32">
        <v>9.37</v>
      </c>
      <c r="N628" s="49">
        <v>41</v>
      </c>
      <c r="O628" s="31">
        <v>4.3095</v>
      </c>
      <c r="P628" s="31">
        <f>0.56*300</f>
        <v>168.00000000000003</v>
      </c>
      <c r="Q628" s="31"/>
      <c r="R628" s="31"/>
      <c r="S628" s="31"/>
      <c r="T628" s="49"/>
    </row>
    <row r="629" spans="1:20" ht="12" customHeight="1">
      <c r="A629" s="31" t="s">
        <v>338</v>
      </c>
      <c r="B629" s="31" t="s">
        <v>52</v>
      </c>
      <c r="C629" s="5" t="s">
        <v>31</v>
      </c>
      <c r="D629" s="34">
        <v>40105</v>
      </c>
      <c r="E629" s="30">
        <v>0.5</v>
      </c>
      <c r="F629" s="31">
        <v>312259</v>
      </c>
      <c r="G629" s="31">
        <v>6068892</v>
      </c>
      <c r="H629" s="32">
        <v>8.71</v>
      </c>
      <c r="I629" s="32">
        <v>18.35</v>
      </c>
      <c r="J629" s="31">
        <v>6.384</v>
      </c>
      <c r="K629" s="9">
        <f t="shared" si="13"/>
        <v>6384</v>
      </c>
      <c r="L629" s="31"/>
      <c r="M629" s="32">
        <v>9.65</v>
      </c>
      <c r="N629" s="49"/>
      <c r="O629" s="31">
        <v>4.621</v>
      </c>
      <c r="P629" s="31">
        <v>154</v>
      </c>
      <c r="Q629" s="31"/>
      <c r="R629" s="31"/>
      <c r="S629" s="31" t="s">
        <v>60</v>
      </c>
      <c r="T629" s="49"/>
    </row>
    <row r="630" spans="1:20" ht="12" customHeight="1">
      <c r="A630" s="31" t="s">
        <v>338</v>
      </c>
      <c r="B630" s="31" t="s">
        <v>52</v>
      </c>
      <c r="C630" s="5" t="s">
        <v>31</v>
      </c>
      <c r="D630" s="34">
        <v>40106</v>
      </c>
      <c r="E630" s="30">
        <v>0.5069444444444444</v>
      </c>
      <c r="F630" s="31">
        <v>312259</v>
      </c>
      <c r="G630" s="31">
        <v>6068892</v>
      </c>
      <c r="H630" s="32">
        <v>8.47</v>
      </c>
      <c r="I630" s="32">
        <v>17.53</v>
      </c>
      <c r="J630" s="31">
        <v>6.426</v>
      </c>
      <c r="K630" s="9">
        <f t="shared" si="13"/>
        <v>6426</v>
      </c>
      <c r="L630" s="31">
        <v>73.8</v>
      </c>
      <c r="M630" s="32">
        <v>9.7</v>
      </c>
      <c r="N630" s="49"/>
      <c r="O630" s="31">
        <v>4.875</v>
      </c>
      <c r="P630" s="31">
        <f>0.68*300</f>
        <v>204.00000000000003</v>
      </c>
      <c r="Q630" s="31"/>
      <c r="R630" s="31"/>
      <c r="S630" s="31" t="s">
        <v>61</v>
      </c>
      <c r="T630" s="49"/>
    </row>
    <row r="631" spans="1:20" ht="12" customHeight="1">
      <c r="A631" s="31" t="s">
        <v>338</v>
      </c>
      <c r="B631" s="31" t="s">
        <v>52</v>
      </c>
      <c r="C631" s="5" t="s">
        <v>31</v>
      </c>
      <c r="D631" s="34">
        <v>40108</v>
      </c>
      <c r="E631" s="30">
        <v>0.3958333333333333</v>
      </c>
      <c r="F631" s="31">
        <v>312259</v>
      </c>
      <c r="G631" s="31">
        <v>6068892</v>
      </c>
      <c r="H631" s="32">
        <v>8.66</v>
      </c>
      <c r="I631" s="32">
        <v>18.67</v>
      </c>
      <c r="J631" s="31">
        <v>6.744</v>
      </c>
      <c r="K631" s="9">
        <f t="shared" si="13"/>
        <v>6744</v>
      </c>
      <c r="L631" s="31"/>
      <c r="M631" s="32">
        <v>7.43</v>
      </c>
      <c r="N631" s="49">
        <v>34</v>
      </c>
      <c r="O631" s="31">
        <v>4.988</v>
      </c>
      <c r="P631" s="31">
        <f>0.59*300</f>
        <v>177</v>
      </c>
      <c r="Q631" s="31"/>
      <c r="R631" s="31"/>
      <c r="S631" s="31" t="s">
        <v>60</v>
      </c>
      <c r="T631" s="49"/>
    </row>
    <row r="632" spans="1:20" ht="12" customHeight="1">
      <c r="A632" s="31" t="s">
        <v>338</v>
      </c>
      <c r="B632" s="31" t="s">
        <v>52</v>
      </c>
      <c r="C632" s="5" t="s">
        <v>31</v>
      </c>
      <c r="D632" s="34">
        <v>40109</v>
      </c>
      <c r="E632" s="30">
        <v>0.5</v>
      </c>
      <c r="F632" s="31">
        <v>312259</v>
      </c>
      <c r="G632" s="31">
        <v>6068892</v>
      </c>
      <c r="H632" s="32">
        <v>8.66</v>
      </c>
      <c r="I632" s="32">
        <v>20.4</v>
      </c>
      <c r="J632" s="31">
        <v>7.004</v>
      </c>
      <c r="K632" s="9">
        <f t="shared" si="13"/>
        <v>7004</v>
      </c>
      <c r="L632" s="31"/>
      <c r="M632" s="32">
        <v>9.2</v>
      </c>
      <c r="N632" s="49">
        <v>7.6</v>
      </c>
      <c r="O632" s="31">
        <v>4.981</v>
      </c>
      <c r="P632" s="31">
        <v>162</v>
      </c>
      <c r="Q632" s="31"/>
      <c r="R632" s="31"/>
      <c r="S632" s="31" t="s">
        <v>56</v>
      </c>
      <c r="T632" s="49"/>
    </row>
    <row r="633" spans="1:20" ht="12" customHeight="1">
      <c r="A633" s="31" t="s">
        <v>338</v>
      </c>
      <c r="B633" s="31" t="s">
        <v>52</v>
      </c>
      <c r="C633" s="5" t="s">
        <v>31</v>
      </c>
      <c r="D633" s="34">
        <v>40083</v>
      </c>
      <c r="E633" s="30">
        <v>0.4861111111111111</v>
      </c>
      <c r="F633" s="31">
        <v>312259</v>
      </c>
      <c r="G633" s="31">
        <v>6068892</v>
      </c>
      <c r="H633" s="32">
        <v>8.71</v>
      </c>
      <c r="I633" s="32">
        <v>17.9</v>
      </c>
      <c r="J633" s="31">
        <v>6.797</v>
      </c>
      <c r="K633" s="9">
        <f t="shared" si="13"/>
        <v>6797</v>
      </c>
      <c r="L633" s="31"/>
      <c r="M633" s="32">
        <v>7.42</v>
      </c>
      <c r="N633" s="49">
        <v>38</v>
      </c>
      <c r="O633" s="31">
        <v>4.179</v>
      </c>
      <c r="P633" s="31">
        <v>216</v>
      </c>
      <c r="Q633" s="31"/>
      <c r="R633" s="31"/>
      <c r="S633" s="31" t="s">
        <v>55</v>
      </c>
      <c r="T633" s="49"/>
    </row>
    <row r="634" spans="1:20" ht="12" customHeight="1">
      <c r="A634" s="31" t="s">
        <v>338</v>
      </c>
      <c r="B634" s="31" t="s">
        <v>52</v>
      </c>
      <c r="C634" s="5" t="s">
        <v>31</v>
      </c>
      <c r="D634" s="34">
        <v>40084</v>
      </c>
      <c r="E634" s="30">
        <v>0.5243055555555556</v>
      </c>
      <c r="F634" s="31">
        <v>312259</v>
      </c>
      <c r="G634" s="31">
        <v>6068892</v>
      </c>
      <c r="H634" s="32">
        <v>8.68</v>
      </c>
      <c r="I634" s="32">
        <v>23.6</v>
      </c>
      <c r="J634" s="31">
        <v>7.747</v>
      </c>
      <c r="K634" s="9">
        <f t="shared" si="13"/>
        <v>7747</v>
      </c>
      <c r="L634" s="31"/>
      <c r="M634" s="32">
        <v>7.51</v>
      </c>
      <c r="N634" s="49">
        <v>32</v>
      </c>
      <c r="O634" s="31">
        <v>4.3225</v>
      </c>
      <c r="P634" s="31">
        <f>0.64*300</f>
        <v>192</v>
      </c>
      <c r="Q634" s="31"/>
      <c r="R634" s="31"/>
      <c r="S634" s="31" t="s">
        <v>60</v>
      </c>
      <c r="T634" s="49"/>
    </row>
    <row r="635" spans="1:20" ht="12" customHeight="1">
      <c r="A635" s="31" t="s">
        <v>338</v>
      </c>
      <c r="B635" s="31" t="s">
        <v>52</v>
      </c>
      <c r="C635" s="5" t="s">
        <v>31</v>
      </c>
      <c r="D635" s="34">
        <v>40119</v>
      </c>
      <c r="E635" s="30">
        <v>0.46527777777777773</v>
      </c>
      <c r="F635" s="31"/>
      <c r="G635" s="31"/>
      <c r="H635" s="32">
        <v>8.68</v>
      </c>
      <c r="I635" s="32">
        <v>24.7</v>
      </c>
      <c r="J635" s="31">
        <v>4.317</v>
      </c>
      <c r="K635" s="9">
        <f t="shared" si="13"/>
        <v>4317</v>
      </c>
      <c r="L635" s="31"/>
      <c r="M635" s="32">
        <v>6.6</v>
      </c>
      <c r="N635" s="49">
        <v>32</v>
      </c>
      <c r="O635" s="31">
        <v>2.366</v>
      </c>
      <c r="P635" s="31">
        <f>0.63*300</f>
        <v>189</v>
      </c>
      <c r="Q635" s="31"/>
      <c r="R635" s="31"/>
      <c r="S635" s="31" t="s">
        <v>59</v>
      </c>
      <c r="T635" s="49"/>
    </row>
    <row r="636" spans="1:20" ht="12" customHeight="1">
      <c r="A636" s="31" t="s">
        <v>338</v>
      </c>
      <c r="B636" s="31" t="s">
        <v>52</v>
      </c>
      <c r="C636" s="5" t="s">
        <v>31</v>
      </c>
      <c r="D636" s="34">
        <v>40120</v>
      </c>
      <c r="E636" s="30">
        <v>0.3888888888888889</v>
      </c>
      <c r="F636" s="31"/>
      <c r="G636" s="31"/>
      <c r="H636" s="32">
        <v>8.57</v>
      </c>
      <c r="I636" s="32">
        <v>18.5</v>
      </c>
      <c r="J636" s="31">
        <v>7.376</v>
      </c>
      <c r="K636" s="9">
        <f t="shared" si="13"/>
        <v>7376</v>
      </c>
      <c r="L636" s="31"/>
      <c r="M636" s="32"/>
      <c r="N636" s="49">
        <v>67</v>
      </c>
      <c r="O636" s="31">
        <v>4.4915</v>
      </c>
      <c r="P636" s="31">
        <f>0.68*300</f>
        <v>204.00000000000003</v>
      </c>
      <c r="Q636" s="31"/>
      <c r="R636" s="31"/>
      <c r="S636" s="31" t="s">
        <v>56</v>
      </c>
      <c r="T636" s="49"/>
    </row>
    <row r="637" spans="1:20" ht="12" customHeight="1">
      <c r="A637" s="31" t="s">
        <v>338</v>
      </c>
      <c r="B637" s="31" t="s">
        <v>52</v>
      </c>
      <c r="C637" s="5" t="s">
        <v>31</v>
      </c>
      <c r="D637" s="34">
        <v>40122</v>
      </c>
      <c r="E637" s="30">
        <v>0.5208333333333334</v>
      </c>
      <c r="F637" s="31"/>
      <c r="G637" s="31"/>
      <c r="H637" s="32">
        <v>8.52</v>
      </c>
      <c r="I637" s="32">
        <v>21.3</v>
      </c>
      <c r="J637" s="31">
        <v>7.284</v>
      </c>
      <c r="K637" s="9">
        <f t="shared" si="13"/>
        <v>7284</v>
      </c>
      <c r="L637" s="31"/>
      <c r="M637" s="32">
        <v>7.65</v>
      </c>
      <c r="N637" s="49">
        <v>35</v>
      </c>
      <c r="O637" s="31">
        <v>4.378</v>
      </c>
      <c r="P637" s="31">
        <f>0.69*300</f>
        <v>206.99999999999997</v>
      </c>
      <c r="Q637" s="31"/>
      <c r="R637" s="31"/>
      <c r="S637" s="31" t="s">
        <v>60</v>
      </c>
      <c r="T637" s="49"/>
    </row>
    <row r="638" spans="1:20" ht="12" customHeight="1">
      <c r="A638" s="31" t="s">
        <v>338</v>
      </c>
      <c r="B638" s="31" t="s">
        <v>52</v>
      </c>
      <c r="C638" s="5" t="s">
        <v>31</v>
      </c>
      <c r="D638" s="34">
        <v>40126</v>
      </c>
      <c r="E638" s="30">
        <v>0.5729166666666666</v>
      </c>
      <c r="F638" s="31"/>
      <c r="G638" s="31"/>
      <c r="H638" s="32">
        <v>8.65</v>
      </c>
      <c r="I638" s="32">
        <v>27.9</v>
      </c>
      <c r="J638" s="31">
        <v>8.816</v>
      </c>
      <c r="K638" s="9">
        <f t="shared" si="13"/>
        <v>8816</v>
      </c>
      <c r="L638" s="31"/>
      <c r="M638" s="32">
        <v>5.4</v>
      </c>
      <c r="N638" s="49">
        <v>32</v>
      </c>
      <c r="O638" s="31">
        <v>4.595</v>
      </c>
      <c r="P638" s="31">
        <v>174</v>
      </c>
      <c r="Q638" s="31"/>
      <c r="R638" s="31"/>
      <c r="S638" s="31" t="s">
        <v>56</v>
      </c>
      <c r="T638" s="49"/>
    </row>
    <row r="639" spans="1:20" ht="12" customHeight="1">
      <c r="A639" s="31" t="s">
        <v>338</v>
      </c>
      <c r="B639" s="31" t="s">
        <v>52</v>
      </c>
      <c r="C639" s="5" t="s">
        <v>31</v>
      </c>
      <c r="D639" s="34">
        <v>40134</v>
      </c>
      <c r="E639" s="30">
        <v>0.5104166666666666</v>
      </c>
      <c r="F639" s="31"/>
      <c r="G639" s="31"/>
      <c r="H639" s="32">
        <v>8.53</v>
      </c>
      <c r="I639" s="32">
        <v>27.59</v>
      </c>
      <c r="J639" s="31">
        <v>8.965</v>
      </c>
      <c r="K639" s="9">
        <f t="shared" si="13"/>
        <v>8965</v>
      </c>
      <c r="L639" s="31"/>
      <c r="M639" s="32">
        <v>6.23</v>
      </c>
      <c r="N639" s="49">
        <v>34</v>
      </c>
      <c r="O639" s="31">
        <v>4.621</v>
      </c>
      <c r="P639" s="31">
        <f>0.55*300</f>
        <v>165</v>
      </c>
      <c r="Q639" s="31"/>
      <c r="R639" s="31"/>
      <c r="S639" s="31" t="s">
        <v>60</v>
      </c>
      <c r="T639" s="49"/>
    </row>
    <row r="640" spans="1:20" ht="12" customHeight="1">
      <c r="A640" s="31" t="s">
        <v>338</v>
      </c>
      <c r="B640" s="31" t="s">
        <v>52</v>
      </c>
      <c r="C640" s="5" t="s">
        <v>31</v>
      </c>
      <c r="D640" s="34">
        <v>40141</v>
      </c>
      <c r="E640" s="30">
        <v>0.46527777777777773</v>
      </c>
      <c r="F640" s="31"/>
      <c r="G640" s="31"/>
      <c r="H640" s="32">
        <v>8.7</v>
      </c>
      <c r="I640" s="32">
        <v>23.6</v>
      </c>
      <c r="J640" s="31">
        <v>8.972</v>
      </c>
      <c r="K640" s="9">
        <f t="shared" si="13"/>
        <v>8972</v>
      </c>
      <c r="L640" s="31"/>
      <c r="M640" s="32">
        <v>10.23</v>
      </c>
      <c r="N640" s="49">
        <v>38</v>
      </c>
      <c r="O640" s="31">
        <v>4.959</v>
      </c>
      <c r="P640" s="31">
        <v>243</v>
      </c>
      <c r="Q640" s="31"/>
      <c r="R640" s="31"/>
      <c r="S640" s="31" t="s">
        <v>62</v>
      </c>
      <c r="T640" s="49"/>
    </row>
    <row r="641" spans="1:20" ht="12" customHeight="1">
      <c r="A641" s="31" t="s">
        <v>341</v>
      </c>
      <c r="B641" s="31" t="s">
        <v>52</v>
      </c>
      <c r="C641" s="5" t="s">
        <v>31</v>
      </c>
      <c r="D641" s="34">
        <v>40044</v>
      </c>
      <c r="E641" s="30">
        <v>0.6180555555555556</v>
      </c>
      <c r="F641" s="31">
        <v>311715</v>
      </c>
      <c r="G641" s="31">
        <v>6069485</v>
      </c>
      <c r="H641" s="32">
        <v>8.39</v>
      </c>
      <c r="I641" s="32">
        <v>15.24</v>
      </c>
      <c r="J641" s="31">
        <v>7.281</v>
      </c>
      <c r="K641" s="9">
        <f t="shared" si="13"/>
        <v>7281</v>
      </c>
      <c r="L641" s="31">
        <v>136.8</v>
      </c>
      <c r="M641" s="31">
        <v>16.4</v>
      </c>
      <c r="N641" s="49"/>
      <c r="O641" s="31">
        <v>5.795</v>
      </c>
      <c r="P641" s="31">
        <v>137.2</v>
      </c>
      <c r="Q641" s="31"/>
      <c r="R641" s="31"/>
      <c r="S641" s="31" t="s">
        <v>56</v>
      </c>
      <c r="T641" s="49" t="s">
        <v>342</v>
      </c>
    </row>
    <row r="642" spans="1:20" ht="12" customHeight="1">
      <c r="A642" s="31" t="s">
        <v>341</v>
      </c>
      <c r="B642" s="31" t="s">
        <v>52</v>
      </c>
      <c r="C642" s="5" t="s">
        <v>31</v>
      </c>
      <c r="D642" s="34">
        <v>40046</v>
      </c>
      <c r="E642" s="30">
        <v>0.5208333333333334</v>
      </c>
      <c r="F642" s="31">
        <v>311715</v>
      </c>
      <c r="G642" s="31">
        <v>6069485</v>
      </c>
      <c r="H642" s="32">
        <v>8.36</v>
      </c>
      <c r="I642" s="32">
        <v>15.45</v>
      </c>
      <c r="J642" s="31">
        <v>7.332</v>
      </c>
      <c r="K642" s="9">
        <f t="shared" si="13"/>
        <v>7332</v>
      </c>
      <c r="L642" s="31">
        <v>118.8</v>
      </c>
      <c r="M642" s="31">
        <v>6.77</v>
      </c>
      <c r="N642" s="49">
        <v>42</v>
      </c>
      <c r="O642" s="31">
        <v>5.83</v>
      </c>
      <c r="P642" s="31">
        <v>89.2</v>
      </c>
      <c r="Q642" s="31"/>
      <c r="R642" s="31"/>
      <c r="S642" s="31" t="s">
        <v>53</v>
      </c>
      <c r="T642" s="49"/>
    </row>
    <row r="643" spans="1:20" ht="12" customHeight="1">
      <c r="A643" s="31" t="s">
        <v>341</v>
      </c>
      <c r="B643" s="31" t="s">
        <v>52</v>
      </c>
      <c r="C643" s="5" t="s">
        <v>31</v>
      </c>
      <c r="D643" s="34">
        <v>40052</v>
      </c>
      <c r="E643" s="30">
        <v>0.4583333333333333</v>
      </c>
      <c r="F643" s="31">
        <v>311715</v>
      </c>
      <c r="G643" s="31">
        <v>6069485</v>
      </c>
      <c r="H643" s="32">
        <v>7.73</v>
      </c>
      <c r="I643" s="32">
        <v>12.25</v>
      </c>
      <c r="J643" s="31">
        <v>6.134</v>
      </c>
      <c r="K643" s="9">
        <f t="shared" si="13"/>
        <v>6134</v>
      </c>
      <c r="L643" s="31">
        <v>218.3</v>
      </c>
      <c r="M643" s="31">
        <v>6.39</v>
      </c>
      <c r="N643" s="49">
        <v>58</v>
      </c>
      <c r="O643" s="31">
        <v>5.27</v>
      </c>
      <c r="P643" s="31">
        <v>124.8</v>
      </c>
      <c r="Q643" s="31"/>
      <c r="R643" s="31"/>
      <c r="S643" s="31" t="s">
        <v>55</v>
      </c>
      <c r="T643" s="49"/>
    </row>
    <row r="644" spans="1:20" ht="12" customHeight="1">
      <c r="A644" s="31" t="s">
        <v>341</v>
      </c>
      <c r="B644" s="31" t="s">
        <v>52</v>
      </c>
      <c r="C644" s="5" t="s">
        <v>31</v>
      </c>
      <c r="D644" s="34">
        <v>40053</v>
      </c>
      <c r="E644" s="30">
        <v>0.5520833333333334</v>
      </c>
      <c r="F644" s="31">
        <v>311715</v>
      </c>
      <c r="G644" s="31">
        <v>6069485</v>
      </c>
      <c r="H644" s="32">
        <v>8.03</v>
      </c>
      <c r="I644" s="32">
        <v>16.68</v>
      </c>
      <c r="J644" s="31">
        <v>6.873</v>
      </c>
      <c r="K644" s="9">
        <f t="shared" si="13"/>
        <v>6873</v>
      </c>
      <c r="L644" s="31">
        <v>180</v>
      </c>
      <c r="M644" s="31">
        <v>8.06</v>
      </c>
      <c r="N644" s="49">
        <v>40</v>
      </c>
      <c r="O644" s="31">
        <v>5.32</v>
      </c>
      <c r="P644" s="31">
        <v>103.2</v>
      </c>
      <c r="Q644" s="31"/>
      <c r="R644" s="31"/>
      <c r="S644" s="31" t="s">
        <v>56</v>
      </c>
      <c r="T644" s="49"/>
    </row>
    <row r="645" spans="1:20" ht="12" customHeight="1">
      <c r="A645" s="31" t="s">
        <v>341</v>
      </c>
      <c r="B645" s="31" t="s">
        <v>52</v>
      </c>
      <c r="C645" s="5" t="s">
        <v>31</v>
      </c>
      <c r="D645" s="34">
        <v>40056</v>
      </c>
      <c r="E645" s="30">
        <v>0.5277777777777778</v>
      </c>
      <c r="F645" s="31">
        <v>311715</v>
      </c>
      <c r="G645" s="31">
        <v>6069485</v>
      </c>
      <c r="H645" s="32">
        <v>7.73</v>
      </c>
      <c r="I645" s="32">
        <v>15.03</v>
      </c>
      <c r="J645" s="31">
        <v>6.517</v>
      </c>
      <c r="K645" s="9">
        <f t="shared" si="13"/>
        <v>6517</v>
      </c>
      <c r="L645" s="31">
        <v>127.4</v>
      </c>
      <c r="M645" s="31">
        <v>6.91</v>
      </c>
      <c r="N645" s="49">
        <v>57</v>
      </c>
      <c r="O645" s="31">
        <v>5.31</v>
      </c>
      <c r="P645" s="31">
        <v>170</v>
      </c>
      <c r="Q645" s="31"/>
      <c r="R645" s="31"/>
      <c r="S645" s="31" t="s">
        <v>343</v>
      </c>
      <c r="T645" s="49"/>
    </row>
    <row r="646" spans="1:20" ht="12" customHeight="1">
      <c r="A646" s="31" t="s">
        <v>341</v>
      </c>
      <c r="B646" s="31" t="s">
        <v>52</v>
      </c>
      <c r="C646" s="5" t="s">
        <v>31</v>
      </c>
      <c r="D646" s="34">
        <v>40057</v>
      </c>
      <c r="E646" s="30">
        <v>0.4548611111111111</v>
      </c>
      <c r="F646" s="31">
        <v>311715</v>
      </c>
      <c r="G646" s="31">
        <v>6069485</v>
      </c>
      <c r="H646" s="32">
        <v>8.14</v>
      </c>
      <c r="I646" s="32">
        <v>14.85</v>
      </c>
      <c r="J646" s="31">
        <v>6.526</v>
      </c>
      <c r="K646" s="9">
        <f t="shared" si="13"/>
        <v>6526</v>
      </c>
      <c r="L646" s="31">
        <v>186.1</v>
      </c>
      <c r="M646" s="31">
        <v>6.27</v>
      </c>
      <c r="N646" s="49">
        <v>31</v>
      </c>
      <c r="O646" s="31">
        <v>5.299</v>
      </c>
      <c r="P646" s="31">
        <v>141</v>
      </c>
      <c r="Q646" s="31"/>
      <c r="R646" s="31"/>
      <c r="S646" s="31" t="s">
        <v>56</v>
      </c>
      <c r="T646" s="49"/>
    </row>
    <row r="647" spans="1:20" ht="12" customHeight="1">
      <c r="A647" s="31" t="s">
        <v>341</v>
      </c>
      <c r="B647" s="31" t="s">
        <v>52</v>
      </c>
      <c r="C647" s="5" t="s">
        <v>31</v>
      </c>
      <c r="D647" s="34">
        <v>40060</v>
      </c>
      <c r="E647" s="30">
        <v>0.5</v>
      </c>
      <c r="F647" s="31">
        <v>311715</v>
      </c>
      <c r="G647" s="31">
        <v>6069485</v>
      </c>
      <c r="H647" s="32">
        <v>8.2</v>
      </c>
      <c r="I647" s="32">
        <v>16.3</v>
      </c>
      <c r="J647" s="31">
        <v>6.788</v>
      </c>
      <c r="K647" s="9">
        <f t="shared" si="13"/>
        <v>6788</v>
      </c>
      <c r="L647" s="31">
        <v>195.8</v>
      </c>
      <c r="M647" s="31" t="s">
        <v>38</v>
      </c>
      <c r="N647" s="49">
        <v>50</v>
      </c>
      <c r="O647" s="31">
        <v>5.32</v>
      </c>
      <c r="P647" s="31">
        <v>160</v>
      </c>
      <c r="Q647" s="31"/>
      <c r="R647" s="31"/>
      <c r="S647" s="31" t="s">
        <v>57</v>
      </c>
      <c r="T647" s="49"/>
    </row>
    <row r="648" spans="1:20" ht="12" customHeight="1">
      <c r="A648" s="31" t="s">
        <v>341</v>
      </c>
      <c r="B648" s="31" t="s">
        <v>52</v>
      </c>
      <c r="C648" s="5" t="s">
        <v>31</v>
      </c>
      <c r="D648" s="34">
        <v>40063</v>
      </c>
      <c r="E648" s="30">
        <v>0</v>
      </c>
      <c r="F648" s="31">
        <v>311715</v>
      </c>
      <c r="G648" s="31">
        <v>6069485</v>
      </c>
      <c r="H648" s="32">
        <v>8.04</v>
      </c>
      <c r="I648" s="32">
        <v>15.9</v>
      </c>
      <c r="J648" s="31">
        <v>8.391</v>
      </c>
      <c r="K648" s="9">
        <f t="shared" si="13"/>
        <v>8391</v>
      </c>
      <c r="L648" s="31"/>
      <c r="M648" s="32">
        <v>8.66</v>
      </c>
      <c r="N648" s="49">
        <v>33</v>
      </c>
      <c r="O648" s="31" t="s">
        <v>38</v>
      </c>
      <c r="P648" s="31">
        <v>165</v>
      </c>
      <c r="Q648" s="31"/>
      <c r="R648" s="31"/>
      <c r="S648" s="31" t="s">
        <v>340</v>
      </c>
      <c r="T648" s="49"/>
    </row>
    <row r="649" spans="1:20" ht="12" customHeight="1">
      <c r="A649" s="31" t="s">
        <v>341</v>
      </c>
      <c r="B649" s="31" t="s">
        <v>52</v>
      </c>
      <c r="C649" s="5" t="s">
        <v>31</v>
      </c>
      <c r="D649" s="34">
        <v>40064</v>
      </c>
      <c r="E649" s="30">
        <v>0</v>
      </c>
      <c r="F649" s="31">
        <v>311715</v>
      </c>
      <c r="G649" s="31">
        <v>6069485</v>
      </c>
      <c r="H649" s="32">
        <v>7.85</v>
      </c>
      <c r="I649" s="32">
        <v>13.6</v>
      </c>
      <c r="J649" s="31">
        <v>6.579</v>
      </c>
      <c r="K649" s="9">
        <f t="shared" si="13"/>
        <v>6579</v>
      </c>
      <c r="L649" s="31">
        <v>186.4</v>
      </c>
      <c r="M649" s="32">
        <v>8.57</v>
      </c>
      <c r="N649" s="49">
        <v>52</v>
      </c>
      <c r="O649" s="31" t="s">
        <v>38</v>
      </c>
      <c r="P649" s="31">
        <v>154</v>
      </c>
      <c r="Q649" s="31"/>
      <c r="R649" s="31"/>
      <c r="S649" s="31" t="s">
        <v>58</v>
      </c>
      <c r="T649" s="49"/>
    </row>
    <row r="650" spans="1:20" ht="12" customHeight="1">
      <c r="A650" s="31" t="s">
        <v>341</v>
      </c>
      <c r="B650" s="31" t="s">
        <v>52</v>
      </c>
      <c r="C650" s="5" t="s">
        <v>31</v>
      </c>
      <c r="D650" s="34">
        <v>40066</v>
      </c>
      <c r="E650" s="30">
        <v>0.5729166666666666</v>
      </c>
      <c r="F650" s="31">
        <v>311715</v>
      </c>
      <c r="G650" s="31">
        <v>6069485</v>
      </c>
      <c r="H650" s="32">
        <v>8.21</v>
      </c>
      <c r="I650" s="32">
        <v>19</v>
      </c>
      <c r="J650" s="31">
        <v>7.633</v>
      </c>
      <c r="K650" s="9">
        <f t="shared" si="13"/>
        <v>7633</v>
      </c>
      <c r="L650" s="31">
        <v>150.4</v>
      </c>
      <c r="M650" s="32">
        <v>11.12</v>
      </c>
      <c r="N650" s="49">
        <v>39</v>
      </c>
      <c r="O650" s="31">
        <v>5.55</v>
      </c>
      <c r="P650" s="31">
        <v>126</v>
      </c>
      <c r="Q650" s="31"/>
      <c r="R650" s="31"/>
      <c r="S650" s="31" t="s">
        <v>56</v>
      </c>
      <c r="T650" s="49"/>
    </row>
    <row r="651" spans="1:20" ht="12" customHeight="1">
      <c r="A651" s="31" t="s">
        <v>341</v>
      </c>
      <c r="B651" s="31" t="s">
        <v>52</v>
      </c>
      <c r="C651" s="5" t="s">
        <v>31</v>
      </c>
      <c r="D651" s="34">
        <v>40070</v>
      </c>
      <c r="E651" s="30">
        <v>0.4583333333333333</v>
      </c>
      <c r="F651" s="31">
        <v>311715</v>
      </c>
      <c r="G651" s="31">
        <v>6069485</v>
      </c>
      <c r="H651" s="32">
        <v>8.54</v>
      </c>
      <c r="I651" s="32">
        <v>15.38</v>
      </c>
      <c r="J651" s="31">
        <v>7.244</v>
      </c>
      <c r="K651" s="9">
        <f t="shared" si="13"/>
        <v>7244</v>
      </c>
      <c r="L651" s="31">
        <v>151.1</v>
      </c>
      <c r="M651" s="32"/>
      <c r="N651" s="49">
        <v>31</v>
      </c>
      <c r="O651" s="31">
        <v>5.747</v>
      </c>
      <c r="P651" s="31">
        <v>138</v>
      </c>
      <c r="Q651" s="31"/>
      <c r="R651" s="31"/>
      <c r="S651" s="31" t="s">
        <v>56</v>
      </c>
      <c r="T651" s="49"/>
    </row>
    <row r="652" spans="1:20" ht="12" customHeight="1">
      <c r="A652" s="31" t="s">
        <v>341</v>
      </c>
      <c r="B652" s="31" t="s">
        <v>52</v>
      </c>
      <c r="C652" s="5" t="s">
        <v>31</v>
      </c>
      <c r="D652" s="34">
        <v>40071</v>
      </c>
      <c r="E652" s="30">
        <v>0.4791666666666667</v>
      </c>
      <c r="F652" s="31">
        <v>311715</v>
      </c>
      <c r="G652" s="31">
        <v>6069485</v>
      </c>
      <c r="H652" s="32">
        <v>8.45</v>
      </c>
      <c r="I652" s="32">
        <v>17.36</v>
      </c>
      <c r="J652" s="31">
        <v>7.473</v>
      </c>
      <c r="K652" s="9">
        <f t="shared" si="13"/>
        <v>7473</v>
      </c>
      <c r="L652" s="31">
        <v>195.6</v>
      </c>
      <c r="M652" s="32">
        <v>9.62</v>
      </c>
      <c r="N652" s="49">
        <v>23</v>
      </c>
      <c r="O652" s="31">
        <v>5.687</v>
      </c>
      <c r="P652" s="31">
        <v>156</v>
      </c>
      <c r="Q652" s="31"/>
      <c r="R652" s="31"/>
      <c r="S652" s="31" t="s">
        <v>56</v>
      </c>
      <c r="T652" s="49"/>
    </row>
    <row r="653" spans="1:20" ht="12" customHeight="1">
      <c r="A653" s="31" t="s">
        <v>341</v>
      </c>
      <c r="B653" s="31" t="s">
        <v>52</v>
      </c>
      <c r="C653" s="5" t="s">
        <v>31</v>
      </c>
      <c r="D653" s="34">
        <v>40073</v>
      </c>
      <c r="E653" s="30">
        <v>0.3923611111111111</v>
      </c>
      <c r="F653" s="31">
        <v>311715</v>
      </c>
      <c r="G653" s="31">
        <v>6069485</v>
      </c>
      <c r="H653" s="32">
        <v>8.37</v>
      </c>
      <c r="I653" s="32">
        <v>14.57</v>
      </c>
      <c r="J653" s="31">
        <v>6.977</v>
      </c>
      <c r="K653" s="9">
        <f t="shared" si="13"/>
        <v>6977</v>
      </c>
      <c r="L653" s="31">
        <v>199.6</v>
      </c>
      <c r="M653" s="32">
        <v>8.38</v>
      </c>
      <c r="N653" s="49">
        <v>44</v>
      </c>
      <c r="O653" s="31">
        <v>5.566</v>
      </c>
      <c r="P653" s="31">
        <v>150</v>
      </c>
      <c r="Q653" s="31"/>
      <c r="R653" s="31"/>
      <c r="S653" s="31" t="s">
        <v>59</v>
      </c>
      <c r="T653" s="49"/>
    </row>
    <row r="654" spans="1:20" ht="12" customHeight="1">
      <c r="A654" s="31" t="s">
        <v>341</v>
      </c>
      <c r="B654" s="31" t="s">
        <v>52</v>
      </c>
      <c r="C654" s="5" t="s">
        <v>31</v>
      </c>
      <c r="D654" s="34">
        <v>40074</v>
      </c>
      <c r="E654" s="30">
        <v>0.4618055555555556</v>
      </c>
      <c r="F654" s="31">
        <v>311715</v>
      </c>
      <c r="G654" s="31">
        <v>6069485</v>
      </c>
      <c r="H654" s="32">
        <v>8.44</v>
      </c>
      <c r="I654" s="32">
        <v>15.83</v>
      </c>
      <c r="J654" s="31">
        <v>7.019</v>
      </c>
      <c r="K654" s="9">
        <f t="shared" si="13"/>
        <v>7019</v>
      </c>
      <c r="L654" s="31">
        <v>202.1</v>
      </c>
      <c r="M654" s="32">
        <v>9.68</v>
      </c>
      <c r="N654" s="49">
        <v>35</v>
      </c>
      <c r="O654" s="31">
        <v>5.559</v>
      </c>
      <c r="P654" s="31">
        <v>141</v>
      </c>
      <c r="Q654" s="31"/>
      <c r="R654" s="31"/>
      <c r="S654" s="31" t="s">
        <v>56</v>
      </c>
      <c r="T654" s="49"/>
    </row>
    <row r="655" spans="1:20" ht="12" customHeight="1">
      <c r="A655" s="31" t="s">
        <v>341</v>
      </c>
      <c r="B655" s="31" t="s">
        <v>52</v>
      </c>
      <c r="C655" s="5" t="s">
        <v>31</v>
      </c>
      <c r="D655" s="34">
        <v>40084</v>
      </c>
      <c r="E655" s="30">
        <v>0.4916666666666667</v>
      </c>
      <c r="F655" s="31">
        <v>311715</v>
      </c>
      <c r="G655" s="31">
        <v>6069485</v>
      </c>
      <c r="H655" s="32">
        <v>8.38</v>
      </c>
      <c r="I655" s="32">
        <v>15.49</v>
      </c>
      <c r="J655" s="31">
        <v>6.632</v>
      </c>
      <c r="K655" s="9">
        <v>6632</v>
      </c>
      <c r="L655" s="31">
        <v>178.3</v>
      </c>
      <c r="M655" s="32">
        <v>9.8</v>
      </c>
      <c r="N655" s="49">
        <v>40</v>
      </c>
      <c r="O655" s="31">
        <v>5.261</v>
      </c>
      <c r="P655" s="31">
        <v>155</v>
      </c>
      <c r="Q655" s="31"/>
      <c r="R655" s="31"/>
      <c r="S655" s="31" t="s">
        <v>56</v>
      </c>
      <c r="T655" s="49"/>
    </row>
    <row r="656" spans="1:20" ht="12" customHeight="1">
      <c r="A656" s="31" t="s">
        <v>341</v>
      </c>
      <c r="B656" s="31" t="s">
        <v>52</v>
      </c>
      <c r="C656" s="5" t="s">
        <v>31</v>
      </c>
      <c r="D656" s="34">
        <v>40085</v>
      </c>
      <c r="E656" s="30">
        <v>0.4305555555555556</v>
      </c>
      <c r="F656" s="31">
        <v>311715</v>
      </c>
      <c r="G656" s="31">
        <v>6069485</v>
      </c>
      <c r="H656" s="32">
        <v>8.36</v>
      </c>
      <c r="I656" s="32">
        <v>16.94</v>
      </c>
      <c r="J656" s="31">
        <v>6.654</v>
      </c>
      <c r="K656" s="9">
        <f aca="true" t="shared" si="14" ref="K656:K707">J656*1000</f>
        <v>6654</v>
      </c>
      <c r="L656" s="31">
        <v>200.8</v>
      </c>
      <c r="M656" s="32">
        <v>9.6</v>
      </c>
      <c r="N656" s="49">
        <v>37</v>
      </c>
      <c r="O656" s="31">
        <v>5.108</v>
      </c>
      <c r="P656" s="31">
        <v>210</v>
      </c>
      <c r="Q656" s="31"/>
      <c r="R656" s="31"/>
      <c r="S656" s="31" t="s">
        <v>55</v>
      </c>
      <c r="T656" s="49"/>
    </row>
    <row r="657" spans="1:20" ht="12" customHeight="1">
      <c r="A657" s="31" t="s">
        <v>341</v>
      </c>
      <c r="B657" s="31" t="s">
        <v>52</v>
      </c>
      <c r="C657" s="5" t="s">
        <v>31</v>
      </c>
      <c r="D657" s="34">
        <v>40086</v>
      </c>
      <c r="E657" s="30">
        <v>0.5381944444444444</v>
      </c>
      <c r="F657" s="31">
        <v>311715</v>
      </c>
      <c r="G657" s="31">
        <v>6069485</v>
      </c>
      <c r="H657" s="32">
        <v>8.51</v>
      </c>
      <c r="I657" s="32">
        <v>17.43</v>
      </c>
      <c r="J657" s="31">
        <v>6.714</v>
      </c>
      <c r="K657" s="9">
        <f t="shared" si="14"/>
        <v>6714</v>
      </c>
      <c r="L657" s="31">
        <v>172.8</v>
      </c>
      <c r="M657" s="32">
        <v>10.54</v>
      </c>
      <c r="N657" s="49">
        <v>34</v>
      </c>
      <c r="O657" s="31">
        <v>5.103</v>
      </c>
      <c r="P657" s="31">
        <v>198</v>
      </c>
      <c r="Q657" s="31"/>
      <c r="R657" s="31"/>
      <c r="S657" s="31" t="s">
        <v>59</v>
      </c>
      <c r="T657" s="49"/>
    </row>
    <row r="658" spans="1:20" ht="12" customHeight="1">
      <c r="A658" s="31" t="s">
        <v>341</v>
      </c>
      <c r="B658" s="31" t="s">
        <v>52</v>
      </c>
      <c r="C658" s="5" t="s">
        <v>31</v>
      </c>
      <c r="D658" s="34">
        <v>40087</v>
      </c>
      <c r="E658" s="30">
        <v>0.44097222222222227</v>
      </c>
      <c r="F658" s="31">
        <v>311715</v>
      </c>
      <c r="G658" s="31">
        <v>6069485</v>
      </c>
      <c r="H658" s="32">
        <v>8.48</v>
      </c>
      <c r="I658" s="32">
        <v>14.94</v>
      </c>
      <c r="J658" s="31">
        <v>6.266</v>
      </c>
      <c r="K658" s="9">
        <f t="shared" si="14"/>
        <v>6266</v>
      </c>
      <c r="L658" s="31">
        <v>198.5</v>
      </c>
      <c r="M658" s="32">
        <v>9.06</v>
      </c>
      <c r="N658" s="49">
        <v>41</v>
      </c>
      <c r="O658" s="31">
        <v>5.041</v>
      </c>
      <c r="P658" s="31">
        <v>192</v>
      </c>
      <c r="Q658" s="31"/>
      <c r="R658" s="31"/>
      <c r="S658" s="31" t="s">
        <v>55</v>
      </c>
      <c r="T658" s="49"/>
    </row>
    <row r="659" spans="1:20" ht="12" customHeight="1">
      <c r="A659" s="31" t="s">
        <v>341</v>
      </c>
      <c r="B659" s="31" t="s">
        <v>52</v>
      </c>
      <c r="C659" s="5" t="s">
        <v>31</v>
      </c>
      <c r="D659" s="34">
        <v>40094</v>
      </c>
      <c r="E659" s="30">
        <v>0.4791666666666667</v>
      </c>
      <c r="F659" s="31">
        <v>311715</v>
      </c>
      <c r="G659" s="31">
        <v>6069485</v>
      </c>
      <c r="H659" s="32">
        <v>8.66</v>
      </c>
      <c r="I659" s="32">
        <v>13.5</v>
      </c>
      <c r="J659" s="31">
        <v>6.334</v>
      </c>
      <c r="K659" s="9">
        <f t="shared" si="14"/>
        <v>6334</v>
      </c>
      <c r="L659" s="31"/>
      <c r="M659" s="32">
        <v>8.73</v>
      </c>
      <c r="N659" s="49">
        <v>45</v>
      </c>
      <c r="O659" s="31">
        <v>4.244</v>
      </c>
      <c r="P659" s="31">
        <f>0.57*300</f>
        <v>170.99999999999997</v>
      </c>
      <c r="Q659" s="31"/>
      <c r="R659" s="31"/>
      <c r="S659" s="31" t="s">
        <v>56</v>
      </c>
      <c r="T659" s="49"/>
    </row>
    <row r="660" spans="1:20" ht="12" customHeight="1">
      <c r="A660" s="31" t="s">
        <v>341</v>
      </c>
      <c r="B660" s="31" t="s">
        <v>52</v>
      </c>
      <c r="C660" s="5" t="s">
        <v>31</v>
      </c>
      <c r="D660" s="34">
        <v>40095</v>
      </c>
      <c r="E660" s="30">
        <v>0.4791666666666667</v>
      </c>
      <c r="F660" s="31">
        <v>311715</v>
      </c>
      <c r="G660" s="31">
        <v>6069485</v>
      </c>
      <c r="H660" s="32">
        <v>8.65</v>
      </c>
      <c r="I660" s="32">
        <v>16.1</v>
      </c>
      <c r="J660" s="31">
        <v>6.645</v>
      </c>
      <c r="K660" s="9">
        <f t="shared" si="14"/>
        <v>6645</v>
      </c>
      <c r="L660" s="31"/>
      <c r="M660" s="32">
        <v>8.44</v>
      </c>
      <c r="N660" s="49">
        <v>34</v>
      </c>
      <c r="O660" s="31">
        <v>4.3225</v>
      </c>
      <c r="P660" s="31">
        <f>0.48*300</f>
        <v>144</v>
      </c>
      <c r="Q660" s="31"/>
      <c r="R660" s="31"/>
      <c r="S660" s="31" t="s">
        <v>56</v>
      </c>
      <c r="T660" s="49"/>
    </row>
    <row r="661" spans="1:20" ht="12" customHeight="1">
      <c r="A661" s="31" t="s">
        <v>341</v>
      </c>
      <c r="B661" s="31" t="s">
        <v>52</v>
      </c>
      <c r="C661" s="5" t="s">
        <v>31</v>
      </c>
      <c r="D661" s="34">
        <v>40105</v>
      </c>
      <c r="E661" s="30">
        <v>0.5</v>
      </c>
      <c r="F661" s="31">
        <v>311715</v>
      </c>
      <c r="G661" s="31">
        <v>6069485</v>
      </c>
      <c r="H661" s="32">
        <v>8.6</v>
      </c>
      <c r="I661" s="32">
        <v>18.53</v>
      </c>
      <c r="J661" s="31">
        <v>6.542</v>
      </c>
      <c r="K661" s="9">
        <f t="shared" si="14"/>
        <v>6542</v>
      </c>
      <c r="L661" s="31"/>
      <c r="M661" s="32">
        <v>8.75</v>
      </c>
      <c r="N661" s="49"/>
      <c r="O661" s="31">
        <v>4.652</v>
      </c>
      <c r="P661" s="31">
        <v>144</v>
      </c>
      <c r="Q661" s="31"/>
      <c r="R661" s="31"/>
      <c r="S661" s="31" t="s">
        <v>60</v>
      </c>
      <c r="T661" s="49"/>
    </row>
    <row r="662" spans="1:20" ht="12" customHeight="1">
      <c r="A662" s="31" t="s">
        <v>341</v>
      </c>
      <c r="B662" s="31" t="s">
        <v>52</v>
      </c>
      <c r="C662" s="5" t="s">
        <v>31</v>
      </c>
      <c r="D662" s="34">
        <v>40106</v>
      </c>
      <c r="E662" s="30">
        <v>0.5</v>
      </c>
      <c r="F662" s="31">
        <v>311715</v>
      </c>
      <c r="G662" s="31">
        <v>6069485</v>
      </c>
      <c r="H662" s="32">
        <v>8.5</v>
      </c>
      <c r="I662" s="32">
        <v>17.44</v>
      </c>
      <c r="J662" s="31">
        <v>6.42</v>
      </c>
      <c r="K662" s="9">
        <f t="shared" si="14"/>
        <v>6420</v>
      </c>
      <c r="L662" s="31">
        <v>70.7</v>
      </c>
      <c r="M662" s="32">
        <v>8.82</v>
      </c>
      <c r="N662" s="49"/>
      <c r="O662" s="31">
        <v>4.878</v>
      </c>
      <c r="P662" s="31">
        <f>0.67*300</f>
        <v>201</v>
      </c>
      <c r="Q662" s="31"/>
      <c r="R662" s="31"/>
      <c r="S662" s="31" t="s">
        <v>61</v>
      </c>
      <c r="T662" s="49"/>
    </row>
    <row r="663" spans="1:20" ht="12" customHeight="1">
      <c r="A663" s="31" t="s">
        <v>341</v>
      </c>
      <c r="B663" s="31" t="s">
        <v>52</v>
      </c>
      <c r="C663" s="5" t="s">
        <v>31</v>
      </c>
      <c r="D663" s="34">
        <v>40108</v>
      </c>
      <c r="E663" s="30">
        <v>0.3958333333333333</v>
      </c>
      <c r="F663" s="31">
        <v>311715</v>
      </c>
      <c r="G663" s="31">
        <v>6069485</v>
      </c>
      <c r="H663" s="32">
        <v>8.66</v>
      </c>
      <c r="I663" s="32">
        <v>18.81</v>
      </c>
      <c r="J663" s="31">
        <v>6.747</v>
      </c>
      <c r="K663" s="9">
        <f t="shared" si="14"/>
        <v>6747</v>
      </c>
      <c r="L663" s="31"/>
      <c r="M663" s="32">
        <v>7.52</v>
      </c>
      <c r="N663" s="49">
        <v>36</v>
      </c>
      <c r="O663" s="31">
        <v>4.975</v>
      </c>
      <c r="P663" s="31">
        <f>0.62*300</f>
        <v>186</v>
      </c>
      <c r="Q663" s="31"/>
      <c r="R663" s="31"/>
      <c r="S663" s="31" t="s">
        <v>60</v>
      </c>
      <c r="T663" s="49"/>
    </row>
    <row r="664" spans="1:20" ht="12" customHeight="1">
      <c r="A664" s="31" t="s">
        <v>341</v>
      </c>
      <c r="B664" s="31" t="s">
        <v>52</v>
      </c>
      <c r="C664" s="5" t="s">
        <v>31</v>
      </c>
      <c r="D664" s="34">
        <v>40109</v>
      </c>
      <c r="E664" s="30">
        <v>0.4930555555555556</v>
      </c>
      <c r="F664" s="31">
        <v>311715</v>
      </c>
      <c r="G664" s="31">
        <v>6069485</v>
      </c>
      <c r="H664" s="32">
        <v>8.66</v>
      </c>
      <c r="I664" s="32">
        <v>21</v>
      </c>
      <c r="J664" s="31">
        <v>7.1</v>
      </c>
      <c r="K664" s="9">
        <f t="shared" si="14"/>
        <v>7100</v>
      </c>
      <c r="L664" s="31"/>
      <c r="M664" s="32">
        <v>7.3</v>
      </c>
      <c r="N664" s="49">
        <v>33</v>
      </c>
      <c r="O664" s="31">
        <v>4.98</v>
      </c>
      <c r="P664" s="31">
        <v>186</v>
      </c>
      <c r="Q664" s="31"/>
      <c r="R664" s="31"/>
      <c r="S664" s="31" t="s">
        <v>56</v>
      </c>
      <c r="T664" s="49"/>
    </row>
    <row r="665" spans="1:20" ht="12" customHeight="1">
      <c r="A665" s="31" t="s">
        <v>341</v>
      </c>
      <c r="B665" s="31" t="s">
        <v>52</v>
      </c>
      <c r="C665" s="5" t="s">
        <v>31</v>
      </c>
      <c r="D665" s="34">
        <v>40113</v>
      </c>
      <c r="E665" s="30">
        <v>0.4930555555555556</v>
      </c>
      <c r="F665" s="31">
        <v>311715</v>
      </c>
      <c r="G665" s="31">
        <v>6069485</v>
      </c>
      <c r="H665" s="32">
        <v>8.71</v>
      </c>
      <c r="I665" s="32">
        <v>18.6</v>
      </c>
      <c r="J665" s="31">
        <v>6.901</v>
      </c>
      <c r="K665" s="9">
        <f t="shared" si="14"/>
        <v>6901</v>
      </c>
      <c r="L665" s="31"/>
      <c r="M665" s="32">
        <v>7.52</v>
      </c>
      <c r="N665" s="49">
        <v>33</v>
      </c>
      <c r="O665" s="31">
        <v>4.199</v>
      </c>
      <c r="P665" s="31">
        <f>0.65*300</f>
        <v>195</v>
      </c>
      <c r="Q665" s="31"/>
      <c r="R665" s="31"/>
      <c r="S665" s="31" t="s">
        <v>55</v>
      </c>
      <c r="T665" s="49"/>
    </row>
    <row r="666" spans="1:20" ht="12" customHeight="1">
      <c r="A666" s="31" t="s">
        <v>341</v>
      </c>
      <c r="B666" s="31" t="s">
        <v>52</v>
      </c>
      <c r="C666" s="5" t="s">
        <v>31</v>
      </c>
      <c r="D666" s="34">
        <v>40114</v>
      </c>
      <c r="E666" s="30">
        <v>0.5263888888888889</v>
      </c>
      <c r="F666" s="31">
        <v>311715</v>
      </c>
      <c r="G666" s="31">
        <v>6069485</v>
      </c>
      <c r="H666" s="32">
        <v>8.62</v>
      </c>
      <c r="I666" s="32">
        <v>23.8</v>
      </c>
      <c r="J666" s="31">
        <v>7.613</v>
      </c>
      <c r="K666" s="9">
        <f t="shared" si="14"/>
        <v>7613</v>
      </c>
      <c r="L666" s="31"/>
      <c r="M666" s="32">
        <v>7.81</v>
      </c>
      <c r="N666" s="49">
        <v>34</v>
      </c>
      <c r="O666" s="31">
        <v>4.418</v>
      </c>
      <c r="P666" s="31">
        <f>0.65*300</f>
        <v>195</v>
      </c>
      <c r="Q666" s="31"/>
      <c r="R666" s="31"/>
      <c r="S666" s="31" t="s">
        <v>60</v>
      </c>
      <c r="T666" s="49"/>
    </row>
    <row r="667" spans="1:20" ht="12" customHeight="1">
      <c r="A667" s="31" t="s">
        <v>341</v>
      </c>
      <c r="B667" s="31" t="s">
        <v>52</v>
      </c>
      <c r="C667" s="5" t="s">
        <v>31</v>
      </c>
      <c r="D667" s="34">
        <v>40119</v>
      </c>
      <c r="E667" s="30">
        <v>0.4583333333333333</v>
      </c>
      <c r="F667" s="31"/>
      <c r="G667" s="31"/>
      <c r="H667" s="32">
        <v>8.65</v>
      </c>
      <c r="I667" s="32">
        <v>25.6</v>
      </c>
      <c r="J667" s="31">
        <v>8.53</v>
      </c>
      <c r="K667" s="9">
        <f t="shared" si="14"/>
        <v>8530</v>
      </c>
      <c r="L667" s="31"/>
      <c r="M667" s="32">
        <v>6.19</v>
      </c>
      <c r="N667" s="49">
        <v>37</v>
      </c>
      <c r="O667" s="31">
        <v>4.6085</v>
      </c>
      <c r="P667" s="31">
        <f>0.58*300</f>
        <v>174</v>
      </c>
      <c r="Q667" s="31"/>
      <c r="R667" s="31"/>
      <c r="S667" s="31" t="s">
        <v>56</v>
      </c>
      <c r="T667" s="49"/>
    </row>
    <row r="668" spans="1:20" ht="12" customHeight="1">
      <c r="A668" s="31" t="s">
        <v>341</v>
      </c>
      <c r="B668" s="31" t="s">
        <v>52</v>
      </c>
      <c r="C668" s="5" t="s">
        <v>31</v>
      </c>
      <c r="D668" s="34">
        <v>40120</v>
      </c>
      <c r="E668" s="30">
        <v>0.3819444444444444</v>
      </c>
      <c r="F668" s="31"/>
      <c r="G668" s="31"/>
      <c r="H668" s="32">
        <v>8.54</v>
      </c>
      <c r="I668" s="32">
        <v>18.3</v>
      </c>
      <c r="J668" s="31">
        <v>7.35</v>
      </c>
      <c r="K668" s="9">
        <f t="shared" si="14"/>
        <v>7350</v>
      </c>
      <c r="L668" s="31"/>
      <c r="M668" s="32"/>
      <c r="N668" s="49">
        <v>61</v>
      </c>
      <c r="O668" s="31">
        <v>4.498</v>
      </c>
      <c r="P668" s="31">
        <f>0.78*300</f>
        <v>234</v>
      </c>
      <c r="Q668" s="31"/>
      <c r="R668" s="31"/>
      <c r="S668" s="31" t="s">
        <v>59</v>
      </c>
      <c r="T668" s="49"/>
    </row>
    <row r="669" spans="1:20" ht="12" customHeight="1">
      <c r="A669" s="31" t="s">
        <v>341</v>
      </c>
      <c r="B669" s="31" t="s">
        <v>52</v>
      </c>
      <c r="C669" s="5" t="s">
        <v>31</v>
      </c>
      <c r="D669" s="34">
        <v>40122</v>
      </c>
      <c r="E669" s="30">
        <v>0.5222222222222223</v>
      </c>
      <c r="F669" s="31"/>
      <c r="G669" s="31"/>
      <c r="H669" s="32">
        <v>8.52</v>
      </c>
      <c r="I669" s="32">
        <v>20.5</v>
      </c>
      <c r="J669" s="31">
        <v>7.78</v>
      </c>
      <c r="K669" s="9">
        <f t="shared" si="14"/>
        <v>7780</v>
      </c>
      <c r="L669" s="31"/>
      <c r="M669" s="32">
        <v>6.58</v>
      </c>
      <c r="N669" s="49">
        <v>40</v>
      </c>
      <c r="O669" s="31">
        <v>4.782</v>
      </c>
      <c r="P669" s="31">
        <f>0.71*300</f>
        <v>213</v>
      </c>
      <c r="Q669" s="31"/>
      <c r="R669" s="31"/>
      <c r="S669" s="31" t="s">
        <v>60</v>
      </c>
      <c r="T669" s="49"/>
    </row>
    <row r="670" spans="1:20" ht="12" customHeight="1">
      <c r="A670" s="31" t="s">
        <v>341</v>
      </c>
      <c r="B670" s="31" t="s">
        <v>52</v>
      </c>
      <c r="C670" s="5" t="s">
        <v>31</v>
      </c>
      <c r="D670" s="34">
        <v>40126</v>
      </c>
      <c r="E670" s="30">
        <v>0.576388888888889</v>
      </c>
      <c r="F670" s="31"/>
      <c r="G670" s="31"/>
      <c r="H670" s="32">
        <v>8.65</v>
      </c>
      <c r="I670" s="32">
        <v>27.4</v>
      </c>
      <c r="J670" s="31">
        <v>8.785</v>
      </c>
      <c r="K670" s="9">
        <f t="shared" si="14"/>
        <v>8785</v>
      </c>
      <c r="L670" s="31"/>
      <c r="M670" s="32">
        <v>5.61</v>
      </c>
      <c r="N670" s="49">
        <v>27</v>
      </c>
      <c r="O670" s="31">
        <v>4.621</v>
      </c>
      <c r="P670" s="31">
        <v>180</v>
      </c>
      <c r="Q670" s="31"/>
      <c r="R670" s="31"/>
      <c r="S670" s="31" t="s">
        <v>56</v>
      </c>
      <c r="T670" s="49"/>
    </row>
    <row r="671" spans="1:20" ht="12" customHeight="1">
      <c r="A671" s="31" t="s">
        <v>341</v>
      </c>
      <c r="B671" s="31" t="s">
        <v>52</v>
      </c>
      <c r="C671" s="5" t="s">
        <v>31</v>
      </c>
      <c r="D671" s="34">
        <v>40134</v>
      </c>
      <c r="E671" s="67">
        <v>0.5069444444444444</v>
      </c>
      <c r="F671" s="68"/>
      <c r="G671" s="68"/>
      <c r="H671" s="69">
        <v>8.49</v>
      </c>
      <c r="I671" s="69">
        <v>27.13</v>
      </c>
      <c r="J671" s="68">
        <v>9.135</v>
      </c>
      <c r="K671" s="9">
        <f t="shared" si="14"/>
        <v>9135</v>
      </c>
      <c r="L671" s="68"/>
      <c r="M671" s="68">
        <v>6.98</v>
      </c>
      <c r="N671" s="49">
        <v>32</v>
      </c>
      <c r="O671" s="68">
        <v>4.231</v>
      </c>
      <c r="P671" s="68">
        <f>0.6*300</f>
        <v>180</v>
      </c>
      <c r="Q671" s="68"/>
      <c r="R671" s="68"/>
      <c r="S671" s="31" t="s">
        <v>60</v>
      </c>
      <c r="T671" s="49"/>
    </row>
    <row r="672" spans="1:20" ht="12" customHeight="1">
      <c r="A672" s="31" t="s">
        <v>341</v>
      </c>
      <c r="B672" s="31" t="s">
        <v>52</v>
      </c>
      <c r="C672" s="5" t="s">
        <v>31</v>
      </c>
      <c r="D672" s="34">
        <v>40141</v>
      </c>
      <c r="E672" s="67">
        <v>0.4618055555555556</v>
      </c>
      <c r="F672" s="68"/>
      <c r="G672" s="68"/>
      <c r="H672" s="69">
        <v>8.72</v>
      </c>
      <c r="I672" s="69">
        <v>24.4</v>
      </c>
      <c r="J672" s="68">
        <v>9.066</v>
      </c>
      <c r="K672" s="9">
        <f t="shared" si="14"/>
        <v>9066</v>
      </c>
      <c r="L672" s="68"/>
      <c r="M672" s="68">
        <v>10.47</v>
      </c>
      <c r="N672" s="49">
        <v>38</v>
      </c>
      <c r="O672" s="68">
        <v>4.992</v>
      </c>
      <c r="P672" s="68">
        <v>240</v>
      </c>
      <c r="Q672" s="68"/>
      <c r="R672" s="68"/>
      <c r="S672" s="31" t="s">
        <v>62</v>
      </c>
      <c r="T672" s="49"/>
    </row>
    <row r="673" spans="1:20" ht="12" customHeight="1">
      <c r="A673" s="31" t="s">
        <v>341</v>
      </c>
      <c r="B673" s="31" t="s">
        <v>52</v>
      </c>
      <c r="C673" s="5" t="s">
        <v>31</v>
      </c>
      <c r="D673" s="34">
        <v>40184</v>
      </c>
      <c r="E673" s="67">
        <v>0.4791666666666667</v>
      </c>
      <c r="F673" s="68"/>
      <c r="G673" s="68"/>
      <c r="H673" s="69">
        <v>8.67</v>
      </c>
      <c r="I673" s="69">
        <v>25.2</v>
      </c>
      <c r="J673" s="68">
        <v>10.772</v>
      </c>
      <c r="K673" s="9">
        <f t="shared" si="14"/>
        <v>10772</v>
      </c>
      <c r="L673" s="68">
        <v>74.2</v>
      </c>
      <c r="M673" s="68">
        <v>7.57</v>
      </c>
      <c r="N673" s="49">
        <v>45</v>
      </c>
      <c r="O673" s="68">
        <v>5.863</v>
      </c>
      <c r="P673" s="68">
        <v>180</v>
      </c>
      <c r="Q673" s="68"/>
      <c r="R673" s="68"/>
      <c r="S673" s="31" t="s">
        <v>11</v>
      </c>
      <c r="T673" s="49"/>
    </row>
    <row r="674" spans="1:20" ht="12" customHeight="1">
      <c r="A674" s="31" t="s">
        <v>341</v>
      </c>
      <c r="B674" s="31" t="s">
        <v>52</v>
      </c>
      <c r="C674" s="5" t="s">
        <v>31</v>
      </c>
      <c r="D674" s="34">
        <v>40190</v>
      </c>
      <c r="E674" s="67">
        <v>0.5972222222222222</v>
      </c>
      <c r="F674" s="68"/>
      <c r="G674" s="68"/>
      <c r="H674" s="69">
        <v>8.45</v>
      </c>
      <c r="I674" s="69">
        <v>23.7</v>
      </c>
      <c r="J674" s="68">
        <v>10.676</v>
      </c>
      <c r="K674" s="9">
        <f t="shared" si="14"/>
        <v>10676</v>
      </c>
      <c r="L674" s="68"/>
      <c r="M674" s="68">
        <v>7.62</v>
      </c>
      <c r="N674" s="49">
        <v>50</v>
      </c>
      <c r="O674" s="68">
        <v>5.941</v>
      </c>
      <c r="P674" s="68">
        <v>225</v>
      </c>
      <c r="Q674" s="68"/>
      <c r="R674" s="68"/>
      <c r="S674" s="31" t="s">
        <v>56</v>
      </c>
      <c r="T674" s="49"/>
    </row>
    <row r="675" spans="1:20" ht="12" customHeight="1">
      <c r="A675" s="31" t="s">
        <v>341</v>
      </c>
      <c r="B675" s="31" t="s">
        <v>52</v>
      </c>
      <c r="C675" s="5" t="s">
        <v>31</v>
      </c>
      <c r="D675" s="34">
        <v>40199</v>
      </c>
      <c r="E675" s="67">
        <v>0.5069444444444444</v>
      </c>
      <c r="F675" s="68"/>
      <c r="G675" s="68"/>
      <c r="H675" s="69">
        <v>9.02</v>
      </c>
      <c r="I675" s="69">
        <v>23.2</v>
      </c>
      <c r="J675" s="68">
        <v>11.239</v>
      </c>
      <c r="K675" s="9">
        <f t="shared" si="14"/>
        <v>11239</v>
      </c>
      <c r="L675" s="68">
        <v>18.5</v>
      </c>
      <c r="M675" s="68">
        <v>10.4</v>
      </c>
      <c r="N675" s="49">
        <v>36</v>
      </c>
      <c r="O675" s="68">
        <v>6.3245</v>
      </c>
      <c r="P675" s="68">
        <v>231</v>
      </c>
      <c r="Q675" s="68"/>
      <c r="R675" s="68"/>
      <c r="S675" s="31" t="s">
        <v>63</v>
      </c>
      <c r="T675" s="49"/>
    </row>
    <row r="676" spans="1:20" ht="12" customHeight="1">
      <c r="A676" s="31" t="s">
        <v>341</v>
      </c>
      <c r="B676" s="31" t="s">
        <v>52</v>
      </c>
      <c r="C676" s="5" t="s">
        <v>31</v>
      </c>
      <c r="D676" s="34">
        <v>40206</v>
      </c>
      <c r="E676" s="67">
        <v>0.4583333333333333</v>
      </c>
      <c r="F676" s="68"/>
      <c r="G676" s="68"/>
      <c r="H676" s="69">
        <v>9.03</v>
      </c>
      <c r="I676" s="69">
        <v>24.7</v>
      </c>
      <c r="J676" s="68">
        <v>11.548</v>
      </c>
      <c r="K676" s="9">
        <f t="shared" si="14"/>
        <v>11548</v>
      </c>
      <c r="L676" s="68">
        <v>60.3</v>
      </c>
      <c r="M676" s="68">
        <v>10.48</v>
      </c>
      <c r="N676" s="49">
        <v>45</v>
      </c>
      <c r="O676" s="68">
        <v>6.3375</v>
      </c>
      <c r="P676" s="68">
        <v>210</v>
      </c>
      <c r="Q676" s="68"/>
      <c r="R676" s="68"/>
      <c r="S676" s="31" t="s">
        <v>59</v>
      </c>
      <c r="T676" s="49"/>
    </row>
    <row r="677" spans="1:20" ht="12" customHeight="1">
      <c r="A677" s="31" t="s">
        <v>341</v>
      </c>
      <c r="B677" s="31" t="s">
        <v>52</v>
      </c>
      <c r="C677" s="5" t="s">
        <v>31</v>
      </c>
      <c r="D677" s="34">
        <v>40214</v>
      </c>
      <c r="E677" s="67">
        <v>0.5986111111111111</v>
      </c>
      <c r="F677" s="68"/>
      <c r="G677" s="68"/>
      <c r="H677" s="69">
        <v>9.08</v>
      </c>
      <c r="I677" s="69">
        <v>21.3</v>
      </c>
      <c r="J677" s="68">
        <v>11.398</v>
      </c>
      <c r="K677" s="9">
        <f t="shared" si="14"/>
        <v>11398</v>
      </c>
      <c r="L677" s="68">
        <v>-8.6</v>
      </c>
      <c r="M677" s="68">
        <v>10.74</v>
      </c>
      <c r="N677" s="49">
        <v>84</v>
      </c>
      <c r="O677" s="68">
        <v>6.552</v>
      </c>
      <c r="P677" s="68">
        <v>216</v>
      </c>
      <c r="Q677" s="68"/>
      <c r="R677" s="68"/>
      <c r="S677" s="31"/>
      <c r="T677" s="49"/>
    </row>
    <row r="678" spans="1:20" ht="12" customHeight="1">
      <c r="A678" s="31" t="s">
        <v>341</v>
      </c>
      <c r="B678" s="31" t="s">
        <v>52</v>
      </c>
      <c r="C678" s="5" t="s">
        <v>31</v>
      </c>
      <c r="D678" s="34">
        <v>40220</v>
      </c>
      <c r="E678" s="67">
        <v>0.4513888888888889</v>
      </c>
      <c r="F678" s="68"/>
      <c r="G678" s="68"/>
      <c r="H678" s="69">
        <v>8.92</v>
      </c>
      <c r="I678" s="69">
        <v>23.3</v>
      </c>
      <c r="J678" s="68">
        <v>13.057</v>
      </c>
      <c r="K678" s="9">
        <f t="shared" si="14"/>
        <v>13057</v>
      </c>
      <c r="L678" s="68">
        <v>-12.2</v>
      </c>
      <c r="M678" s="68">
        <v>5.42</v>
      </c>
      <c r="O678" s="49">
        <v>6.76</v>
      </c>
      <c r="P678" s="68">
        <v>171</v>
      </c>
      <c r="Q678" s="68"/>
      <c r="R678" s="68"/>
      <c r="S678" s="31" t="s">
        <v>11</v>
      </c>
      <c r="T678" s="49"/>
    </row>
    <row r="679" spans="1:20" ht="12" customHeight="1">
      <c r="A679" s="31" t="s">
        <v>341</v>
      </c>
      <c r="B679" s="31" t="s">
        <v>52</v>
      </c>
      <c r="C679" s="5" t="s">
        <v>31</v>
      </c>
      <c r="D679" s="34">
        <v>40227</v>
      </c>
      <c r="E679" s="67">
        <v>0.4166666666666667</v>
      </c>
      <c r="F679" s="68"/>
      <c r="G679" s="68"/>
      <c r="H679" s="69">
        <v>8.97</v>
      </c>
      <c r="I679" s="69">
        <v>21.8</v>
      </c>
      <c r="J679" s="68">
        <v>11.469</v>
      </c>
      <c r="K679" s="9">
        <f t="shared" si="14"/>
        <v>11469</v>
      </c>
      <c r="L679" s="68">
        <v>90.7</v>
      </c>
      <c r="M679" s="68">
        <v>6.82</v>
      </c>
      <c r="N679" s="70">
        <v>61</v>
      </c>
      <c r="O679" s="49">
        <v>6.5975</v>
      </c>
      <c r="P679" s="68">
        <v>171</v>
      </c>
      <c r="Q679" s="68"/>
      <c r="R679" s="68"/>
      <c r="S679" s="31" t="s">
        <v>11</v>
      </c>
      <c r="T679" s="49"/>
    </row>
    <row r="680" spans="1:20" ht="12" customHeight="1">
      <c r="A680" s="31" t="s">
        <v>341</v>
      </c>
      <c r="B680" s="31" t="s">
        <v>52</v>
      </c>
      <c r="C680" s="5" t="s">
        <v>31</v>
      </c>
      <c r="D680" s="34">
        <v>40233</v>
      </c>
      <c r="E680" s="67">
        <v>0.47222222222222227</v>
      </c>
      <c r="F680" s="68"/>
      <c r="G680" s="68"/>
      <c r="H680" s="69">
        <v>8.88</v>
      </c>
      <c r="I680" s="69">
        <v>21</v>
      </c>
      <c r="J680" s="68">
        <v>12.092</v>
      </c>
      <c r="K680" s="9">
        <f>J680*1000</f>
        <v>12092</v>
      </c>
      <c r="L680" s="68">
        <v>106</v>
      </c>
      <c r="M680" s="68">
        <v>6.12</v>
      </c>
      <c r="N680" s="70">
        <v>55</v>
      </c>
      <c r="O680" s="49">
        <v>6.88</v>
      </c>
      <c r="P680" s="68"/>
      <c r="Q680" s="68"/>
      <c r="R680" s="68"/>
      <c r="S680" s="31"/>
      <c r="T680" s="49"/>
    </row>
    <row r="681" spans="1:20" ht="12" customHeight="1">
      <c r="A681" s="31" t="s">
        <v>341</v>
      </c>
      <c r="B681" s="31" t="s">
        <v>52</v>
      </c>
      <c r="C681" s="5" t="s">
        <v>31</v>
      </c>
      <c r="D681" s="34">
        <v>40241</v>
      </c>
      <c r="E681" s="67">
        <v>0.4791666666666667</v>
      </c>
      <c r="F681" s="68"/>
      <c r="G681" s="68"/>
      <c r="H681" s="69">
        <v>9.03</v>
      </c>
      <c r="I681" s="69">
        <v>23.8</v>
      </c>
      <c r="J681" s="68">
        <v>11.87</v>
      </c>
      <c r="K681" s="9">
        <f>J681*1000</f>
        <v>11870</v>
      </c>
      <c r="L681" s="68">
        <v>50.2</v>
      </c>
      <c r="M681" s="68">
        <v>10.2</v>
      </c>
      <c r="N681" s="70">
        <v>44</v>
      </c>
      <c r="O681" s="49">
        <v>6.604</v>
      </c>
      <c r="P681" s="68">
        <f>0.72*300</f>
        <v>216</v>
      </c>
      <c r="Q681" s="68"/>
      <c r="R681" s="68"/>
      <c r="S681" s="31" t="s">
        <v>35</v>
      </c>
      <c r="T681" s="49"/>
    </row>
    <row r="682" spans="1:20" ht="12" customHeight="1">
      <c r="A682" s="31" t="s">
        <v>341</v>
      </c>
      <c r="B682" s="31" t="s">
        <v>52</v>
      </c>
      <c r="C682" s="5" t="s">
        <v>31</v>
      </c>
      <c r="D682" s="34">
        <v>40247</v>
      </c>
      <c r="E682" s="67">
        <v>0.4583333333333333</v>
      </c>
      <c r="F682" s="68"/>
      <c r="G682" s="68"/>
      <c r="H682" s="69">
        <v>8.72</v>
      </c>
      <c r="I682" s="69">
        <v>17.2</v>
      </c>
      <c r="J682" s="68">
        <v>10.053</v>
      </c>
      <c r="K682" s="9">
        <f>J682*1000</f>
        <v>10053</v>
      </c>
      <c r="L682" s="68">
        <v>133</v>
      </c>
      <c r="M682" s="68">
        <v>9.1</v>
      </c>
      <c r="N682" s="70">
        <v>46</v>
      </c>
      <c r="O682" s="49">
        <v>6.279</v>
      </c>
      <c r="P682" s="68">
        <f>0.58*300</f>
        <v>174</v>
      </c>
      <c r="Q682" s="68"/>
      <c r="R682" s="68"/>
      <c r="S682" s="31"/>
      <c r="T682" s="49"/>
    </row>
    <row r="683" spans="1:20" ht="12" customHeight="1">
      <c r="A683" s="31" t="s">
        <v>341</v>
      </c>
      <c r="B683" s="31" t="s">
        <v>52</v>
      </c>
      <c r="C683" s="5" t="s">
        <v>31</v>
      </c>
      <c r="D683" s="34">
        <v>40255</v>
      </c>
      <c r="E683" s="67">
        <v>0.5104166666666666</v>
      </c>
      <c r="F683" s="68"/>
      <c r="G683" s="68"/>
      <c r="H683" s="69">
        <v>8.81</v>
      </c>
      <c r="I683" s="69">
        <v>22.5</v>
      </c>
      <c r="J683" s="68">
        <v>12.562</v>
      </c>
      <c r="K683" s="9">
        <f>J683*1000</f>
        <v>12562</v>
      </c>
      <c r="L683" s="68">
        <v>43.9</v>
      </c>
      <c r="M683" s="68">
        <v>6.78</v>
      </c>
      <c r="N683" s="71">
        <v>24</v>
      </c>
      <c r="O683" s="70">
        <v>6.591</v>
      </c>
      <c r="P683" s="68">
        <v>216</v>
      </c>
      <c r="Q683" s="68"/>
      <c r="R683" s="68"/>
      <c r="S683" s="31" t="s">
        <v>56</v>
      </c>
      <c r="T683" s="49"/>
    </row>
    <row r="684" spans="1:20" ht="12" customHeight="1">
      <c r="A684" s="31" t="s">
        <v>341</v>
      </c>
      <c r="B684" s="31" t="s">
        <v>52</v>
      </c>
      <c r="C684" s="5" t="s">
        <v>31</v>
      </c>
      <c r="D684" s="34">
        <v>40263</v>
      </c>
      <c r="E684" s="67">
        <v>0.4270833333333333</v>
      </c>
      <c r="F684" s="68"/>
      <c r="G684" s="68"/>
      <c r="H684" s="69">
        <v>8.25</v>
      </c>
      <c r="I684" s="69">
        <v>22.18</v>
      </c>
      <c r="J684" s="68">
        <v>10.48</v>
      </c>
      <c r="K684" s="9">
        <f>J684*1000</f>
        <v>10480</v>
      </c>
      <c r="L684" s="68"/>
      <c r="M684" s="68">
        <v>5.7</v>
      </c>
      <c r="N684" s="71">
        <v>31</v>
      </c>
      <c r="O684" s="70">
        <v>7.201</v>
      </c>
      <c r="P684" s="68">
        <v>195</v>
      </c>
      <c r="Q684" s="68"/>
      <c r="R684" s="68"/>
      <c r="S684" s="31" t="s">
        <v>11</v>
      </c>
      <c r="T684" s="49"/>
    </row>
    <row r="685" spans="1:20" ht="12" customHeight="1">
      <c r="A685" s="31" t="s">
        <v>341</v>
      </c>
      <c r="B685" s="31" t="s">
        <v>52</v>
      </c>
      <c r="C685" s="5" t="s">
        <v>31</v>
      </c>
      <c r="D685" s="34">
        <v>40268</v>
      </c>
      <c r="E685" s="67">
        <v>0.5416666666666666</v>
      </c>
      <c r="F685" s="31">
        <v>311715</v>
      </c>
      <c r="G685" s="31">
        <v>6069485</v>
      </c>
      <c r="H685" s="69">
        <v>8.84</v>
      </c>
      <c r="I685" s="69">
        <v>21.3</v>
      </c>
      <c r="J685" s="68">
        <v>11.193</v>
      </c>
      <c r="K685" s="9">
        <v>11193</v>
      </c>
      <c r="L685" s="68">
        <v>82</v>
      </c>
      <c r="M685" s="68">
        <v>8.47</v>
      </c>
      <c r="N685" s="71">
        <v>26</v>
      </c>
      <c r="O685" s="3">
        <v>6.4935</v>
      </c>
      <c r="P685" s="68">
        <v>210</v>
      </c>
      <c r="Q685" s="68"/>
      <c r="R685" s="68"/>
      <c r="S685" s="31"/>
      <c r="T685" s="49"/>
    </row>
    <row r="686" spans="1:20" ht="12" customHeight="1">
      <c r="A686" s="31" t="s">
        <v>344</v>
      </c>
      <c r="B686" s="31" t="s">
        <v>52</v>
      </c>
      <c r="C686" s="5" t="s">
        <v>31</v>
      </c>
      <c r="D686" s="34">
        <v>40044</v>
      </c>
      <c r="E686" s="30">
        <v>0.6493055555555556</v>
      </c>
      <c r="F686" s="31">
        <v>311417</v>
      </c>
      <c r="G686" s="31">
        <v>6069731</v>
      </c>
      <c r="H686" s="32">
        <v>8.39</v>
      </c>
      <c r="I686" s="32">
        <v>17.1</v>
      </c>
      <c r="J686" s="31">
        <v>9.095</v>
      </c>
      <c r="K686" s="9">
        <f t="shared" si="14"/>
        <v>9095</v>
      </c>
      <c r="L686" s="31">
        <v>115.8</v>
      </c>
      <c r="M686" s="31">
        <v>7.81</v>
      </c>
      <c r="N686" s="49"/>
      <c r="O686" s="31">
        <v>6.956</v>
      </c>
      <c r="P686" s="31">
        <v>106.4</v>
      </c>
      <c r="Q686" s="31"/>
      <c r="R686" s="31"/>
      <c r="S686" s="31" t="s">
        <v>56</v>
      </c>
      <c r="T686" s="49" t="s">
        <v>345</v>
      </c>
    </row>
    <row r="687" spans="1:20" ht="12" customHeight="1">
      <c r="A687" s="31" t="s">
        <v>344</v>
      </c>
      <c r="B687" s="31" t="s">
        <v>52</v>
      </c>
      <c r="C687" s="5" t="s">
        <v>31</v>
      </c>
      <c r="D687" s="34">
        <v>40046</v>
      </c>
      <c r="E687" s="30">
        <v>0.513888888888889</v>
      </c>
      <c r="F687" s="31">
        <v>311417</v>
      </c>
      <c r="G687" s="31">
        <v>6069731</v>
      </c>
      <c r="H687" s="32">
        <v>7.99</v>
      </c>
      <c r="I687" s="32">
        <v>12.68</v>
      </c>
      <c r="J687" s="31">
        <v>9.125</v>
      </c>
      <c r="K687" s="9">
        <f t="shared" si="14"/>
        <v>9125</v>
      </c>
      <c r="L687" s="31">
        <v>158.1</v>
      </c>
      <c r="M687" s="31">
        <v>8.68</v>
      </c>
      <c r="N687" s="49">
        <v>76</v>
      </c>
      <c r="O687" s="31">
        <v>7.753</v>
      </c>
      <c r="P687" s="31">
        <v>126</v>
      </c>
      <c r="Q687" s="31"/>
      <c r="R687" s="31"/>
      <c r="S687" s="31" t="s">
        <v>53</v>
      </c>
      <c r="T687" s="49"/>
    </row>
    <row r="688" spans="1:20" ht="12" customHeight="1">
      <c r="A688" s="31" t="s">
        <v>344</v>
      </c>
      <c r="B688" s="31" t="s">
        <v>52</v>
      </c>
      <c r="C688" s="5" t="s">
        <v>31</v>
      </c>
      <c r="D688" s="34">
        <v>40052</v>
      </c>
      <c r="E688" s="30">
        <v>0.4270833333333333</v>
      </c>
      <c r="F688" s="31">
        <v>311417</v>
      </c>
      <c r="G688" s="31">
        <v>6069731</v>
      </c>
      <c r="H688" s="32">
        <v>7.5</v>
      </c>
      <c r="I688" s="32">
        <v>12.96</v>
      </c>
      <c r="J688" s="31">
        <v>6.023</v>
      </c>
      <c r="K688" s="9">
        <f t="shared" si="14"/>
        <v>6023</v>
      </c>
      <c r="L688" s="31">
        <v>219.8</v>
      </c>
      <c r="M688" s="31">
        <v>5.92</v>
      </c>
      <c r="N688" s="49">
        <v>50</v>
      </c>
      <c r="O688" s="31">
        <v>5.08</v>
      </c>
      <c r="P688" s="31">
        <v>76</v>
      </c>
      <c r="Q688" s="31"/>
      <c r="R688" s="31"/>
      <c r="S688" s="31" t="s">
        <v>55</v>
      </c>
      <c r="T688" s="49"/>
    </row>
    <row r="689" spans="1:20" ht="12" customHeight="1">
      <c r="A689" s="31" t="s">
        <v>344</v>
      </c>
      <c r="B689" s="31" t="s">
        <v>52</v>
      </c>
      <c r="C689" s="5" t="s">
        <v>31</v>
      </c>
      <c r="D689" s="34">
        <v>40053</v>
      </c>
      <c r="E689" s="30">
        <v>0.5104166666666666</v>
      </c>
      <c r="F689" s="31">
        <v>311417</v>
      </c>
      <c r="G689" s="31">
        <v>6069731</v>
      </c>
      <c r="H689" s="32">
        <v>7.99</v>
      </c>
      <c r="I689" s="32">
        <v>19.2</v>
      </c>
      <c r="J689" s="31">
        <v>6.662</v>
      </c>
      <c r="K689" s="9">
        <f t="shared" si="14"/>
        <v>6662</v>
      </c>
      <c r="L689" s="31">
        <v>192.4</v>
      </c>
      <c r="M689" s="31">
        <v>5.61</v>
      </c>
      <c r="N689" s="49">
        <v>34</v>
      </c>
      <c r="O689" s="31">
        <v>4.785</v>
      </c>
      <c r="P689" s="31">
        <v>90</v>
      </c>
      <c r="Q689" s="31"/>
      <c r="R689" s="31"/>
      <c r="S689" s="31" t="s">
        <v>56</v>
      </c>
      <c r="T689" s="49"/>
    </row>
    <row r="690" spans="1:20" ht="12" customHeight="1">
      <c r="A690" s="31" t="s">
        <v>344</v>
      </c>
      <c r="B690" s="31" t="s">
        <v>52</v>
      </c>
      <c r="C690" s="5" t="s">
        <v>31</v>
      </c>
      <c r="D690" s="34">
        <v>40056</v>
      </c>
      <c r="E690" s="30">
        <v>0.5</v>
      </c>
      <c r="F690" s="31">
        <v>311417</v>
      </c>
      <c r="G690" s="31">
        <v>6069731</v>
      </c>
      <c r="H690" s="32">
        <v>7.48</v>
      </c>
      <c r="I690" s="32">
        <v>16.15</v>
      </c>
      <c r="J690" s="31">
        <v>5.53</v>
      </c>
      <c r="K690" s="9">
        <f t="shared" si="14"/>
        <v>5530</v>
      </c>
      <c r="L690" s="31">
        <v>128.8</v>
      </c>
      <c r="M690" s="31">
        <v>5.8</v>
      </c>
      <c r="N690" s="49">
        <v>83</v>
      </c>
      <c r="O690" s="31">
        <v>4.385</v>
      </c>
      <c r="P690" s="31">
        <v>106</v>
      </c>
      <c r="Q690" s="31"/>
      <c r="R690" s="31"/>
      <c r="S690" s="31" t="s">
        <v>343</v>
      </c>
      <c r="T690" s="49"/>
    </row>
    <row r="691" spans="1:20" ht="12" customHeight="1">
      <c r="A691" s="31" t="s">
        <v>344</v>
      </c>
      <c r="B691" s="31" t="s">
        <v>52</v>
      </c>
      <c r="C691" s="5" t="s">
        <v>31</v>
      </c>
      <c r="D691" s="34">
        <v>40057</v>
      </c>
      <c r="E691" s="30">
        <v>0.3958333333333333</v>
      </c>
      <c r="F691" s="31">
        <v>311417</v>
      </c>
      <c r="G691" s="31">
        <v>6069731</v>
      </c>
      <c r="H691" s="32">
        <v>7.72</v>
      </c>
      <c r="I691" s="32">
        <v>13.76</v>
      </c>
      <c r="J691" s="31">
        <v>4.875</v>
      </c>
      <c r="K691" s="9">
        <f t="shared" si="14"/>
        <v>4875</v>
      </c>
      <c r="L691" s="31">
        <v>195.9</v>
      </c>
      <c r="M691" s="31">
        <v>13.72</v>
      </c>
      <c r="N691" s="49">
        <v>32</v>
      </c>
      <c r="O691" s="31">
        <v>4.035</v>
      </c>
      <c r="P691" s="31">
        <v>72</v>
      </c>
      <c r="Q691" s="31"/>
      <c r="R691" s="31"/>
      <c r="S691" s="31" t="s">
        <v>56</v>
      </c>
      <c r="T691" s="49"/>
    </row>
    <row r="692" spans="1:20" ht="12" customHeight="1">
      <c r="A692" s="31" t="s">
        <v>344</v>
      </c>
      <c r="B692" s="31" t="s">
        <v>52</v>
      </c>
      <c r="C692" s="5" t="s">
        <v>31</v>
      </c>
      <c r="D692" s="34">
        <v>40060</v>
      </c>
      <c r="E692" s="30">
        <v>0.5104166666666666</v>
      </c>
      <c r="F692" s="31">
        <v>311417</v>
      </c>
      <c r="G692" s="31">
        <v>6069731</v>
      </c>
      <c r="H692" s="32">
        <v>7.65</v>
      </c>
      <c r="I692" s="32">
        <v>13.8</v>
      </c>
      <c r="J692" s="31">
        <v>4.995</v>
      </c>
      <c r="K692" s="9">
        <f t="shared" si="14"/>
        <v>4995</v>
      </c>
      <c r="L692" s="31">
        <v>194.1</v>
      </c>
      <c r="M692" s="31" t="s">
        <v>38</v>
      </c>
      <c r="N692" s="49">
        <v>36</v>
      </c>
      <c r="O692" s="31">
        <v>4.13</v>
      </c>
      <c r="P692" s="31">
        <v>60</v>
      </c>
      <c r="Q692" s="31"/>
      <c r="R692" s="31"/>
      <c r="S692" s="31" t="s">
        <v>57</v>
      </c>
      <c r="T692" s="49"/>
    </row>
    <row r="693" spans="1:20" ht="12" customHeight="1">
      <c r="A693" s="31" t="s">
        <v>344</v>
      </c>
      <c r="B693" s="31" t="s">
        <v>52</v>
      </c>
      <c r="C693" s="5" t="s">
        <v>31</v>
      </c>
      <c r="D693" s="34">
        <v>40063</v>
      </c>
      <c r="E693" s="30">
        <v>0</v>
      </c>
      <c r="F693" s="31">
        <v>311417</v>
      </c>
      <c r="G693" s="31">
        <v>6069731</v>
      </c>
      <c r="H693" s="32">
        <v>7.85</v>
      </c>
      <c r="I693" s="32">
        <v>16.7</v>
      </c>
      <c r="J693" s="31">
        <v>5.721</v>
      </c>
      <c r="K693" s="9">
        <f t="shared" si="14"/>
        <v>5721</v>
      </c>
      <c r="L693" s="31"/>
      <c r="M693" s="32">
        <v>9</v>
      </c>
      <c r="N693" s="49">
        <v>27</v>
      </c>
      <c r="O693" s="31" t="s">
        <v>38</v>
      </c>
      <c r="P693" s="31">
        <v>67</v>
      </c>
      <c r="Q693" s="31"/>
      <c r="R693" s="31"/>
      <c r="S693" s="31" t="s">
        <v>340</v>
      </c>
      <c r="T693" s="49"/>
    </row>
    <row r="694" spans="1:20" ht="12" customHeight="1">
      <c r="A694" s="31" t="s">
        <v>344</v>
      </c>
      <c r="B694" s="31" t="s">
        <v>52</v>
      </c>
      <c r="C694" s="5" t="s">
        <v>31</v>
      </c>
      <c r="D694" s="34">
        <v>40064</v>
      </c>
      <c r="E694" s="30">
        <v>0</v>
      </c>
      <c r="F694" s="31">
        <v>311417</v>
      </c>
      <c r="G694" s="31">
        <v>6069731</v>
      </c>
      <c r="H694" s="32">
        <v>7.6</v>
      </c>
      <c r="I694" s="32">
        <v>14.05</v>
      </c>
      <c r="J694" s="31">
        <v>5.469</v>
      </c>
      <c r="K694" s="9">
        <f t="shared" si="14"/>
        <v>5469</v>
      </c>
      <c r="L694" s="31">
        <v>190.5</v>
      </c>
      <c r="M694" s="32">
        <v>8.18</v>
      </c>
      <c r="N694" s="49">
        <v>34</v>
      </c>
      <c r="O694" s="31" t="s">
        <v>38</v>
      </c>
      <c r="P694" s="31">
        <v>72</v>
      </c>
      <c r="Q694" s="31"/>
      <c r="R694" s="31"/>
      <c r="S694" s="31" t="s">
        <v>58</v>
      </c>
      <c r="T694" s="49"/>
    </row>
    <row r="695" spans="1:20" ht="12" customHeight="1">
      <c r="A695" s="31" t="s">
        <v>344</v>
      </c>
      <c r="B695" s="31" t="s">
        <v>52</v>
      </c>
      <c r="C695" s="5" t="s">
        <v>31</v>
      </c>
      <c r="D695" s="34">
        <v>40066</v>
      </c>
      <c r="E695" s="30">
        <v>0.53125</v>
      </c>
      <c r="F695" s="31">
        <v>311417</v>
      </c>
      <c r="G695" s="31">
        <v>6069731</v>
      </c>
      <c r="H695" s="32">
        <v>7.88</v>
      </c>
      <c r="I695" s="32">
        <v>18.8</v>
      </c>
      <c r="J695" s="31">
        <v>6.548</v>
      </c>
      <c r="K695" s="9">
        <f t="shared" si="14"/>
        <v>6548</v>
      </c>
      <c r="L695" s="31">
        <v>166.7</v>
      </c>
      <c r="M695" s="32">
        <v>10.14</v>
      </c>
      <c r="N695" s="49">
        <v>14</v>
      </c>
      <c r="O695" s="31">
        <v>4.832</v>
      </c>
      <c r="P695" s="31">
        <v>105</v>
      </c>
      <c r="Q695" s="31"/>
      <c r="R695" s="31"/>
      <c r="S695" s="31" t="s">
        <v>56</v>
      </c>
      <c r="T695" s="49"/>
    </row>
    <row r="696" spans="1:20" ht="12" customHeight="1">
      <c r="A696" s="31" t="s">
        <v>344</v>
      </c>
      <c r="B696" s="31" t="s">
        <v>52</v>
      </c>
      <c r="C696" s="5" t="s">
        <v>31</v>
      </c>
      <c r="D696" s="34">
        <v>40070</v>
      </c>
      <c r="E696" s="30">
        <v>0.4305555555555556</v>
      </c>
      <c r="F696" s="31">
        <v>311417</v>
      </c>
      <c r="G696" s="31">
        <v>6069731</v>
      </c>
      <c r="H696" s="32">
        <v>7.92</v>
      </c>
      <c r="I696" s="32">
        <v>16.46</v>
      </c>
      <c r="J696" s="31">
        <v>7.463</v>
      </c>
      <c r="K696" s="9">
        <f t="shared" si="14"/>
        <v>7463</v>
      </c>
      <c r="L696" s="31">
        <v>157</v>
      </c>
      <c r="M696" s="32">
        <v>9.51</v>
      </c>
      <c r="N696" s="49">
        <v>39</v>
      </c>
      <c r="O696" s="31">
        <v>5.787</v>
      </c>
      <c r="P696" s="31">
        <v>132</v>
      </c>
      <c r="Q696" s="31"/>
      <c r="R696" s="31"/>
      <c r="S696" s="31" t="s">
        <v>56</v>
      </c>
      <c r="T696" s="49"/>
    </row>
    <row r="697" spans="1:20" ht="12" customHeight="1">
      <c r="A697" s="31" t="s">
        <v>344</v>
      </c>
      <c r="B697" s="31" t="s">
        <v>52</v>
      </c>
      <c r="C697" s="5" t="s">
        <v>31</v>
      </c>
      <c r="D697" s="34">
        <v>40071</v>
      </c>
      <c r="E697" s="30">
        <v>0.4513888888888889</v>
      </c>
      <c r="F697" s="31">
        <v>311417</v>
      </c>
      <c r="G697" s="31">
        <v>6069731</v>
      </c>
      <c r="H697" s="32">
        <v>8.19</v>
      </c>
      <c r="I697" s="32">
        <v>17.72</v>
      </c>
      <c r="J697" s="31">
        <v>7.665</v>
      </c>
      <c r="K697" s="9">
        <f t="shared" si="14"/>
        <v>7665</v>
      </c>
      <c r="L697" s="31">
        <v>129.5</v>
      </c>
      <c r="M697" s="32">
        <v>8.64</v>
      </c>
      <c r="N697" s="49">
        <v>40</v>
      </c>
      <c r="O697" s="31">
        <v>5.788</v>
      </c>
      <c r="P697" s="31">
        <v>144</v>
      </c>
      <c r="Q697" s="31"/>
      <c r="R697" s="31"/>
      <c r="S697" s="31" t="s">
        <v>56</v>
      </c>
      <c r="T697" s="49"/>
    </row>
    <row r="698" spans="1:20" ht="12" customHeight="1">
      <c r="A698" s="31" t="s">
        <v>344</v>
      </c>
      <c r="B698" s="31" t="s">
        <v>52</v>
      </c>
      <c r="C698" s="5" t="s">
        <v>31</v>
      </c>
      <c r="D698" s="34">
        <v>40073</v>
      </c>
      <c r="E698" s="30">
        <v>0.3645833333333333</v>
      </c>
      <c r="F698" s="31">
        <v>311417</v>
      </c>
      <c r="G698" s="31">
        <v>6069731</v>
      </c>
      <c r="H698" s="32">
        <v>8.16</v>
      </c>
      <c r="I698" s="32">
        <v>14.52</v>
      </c>
      <c r="J698" s="31">
        <v>7.626</v>
      </c>
      <c r="K698" s="9">
        <f t="shared" si="14"/>
        <v>7626</v>
      </c>
      <c r="L698" s="31">
        <v>199.2</v>
      </c>
      <c r="M698" s="32">
        <v>9.16</v>
      </c>
      <c r="N698" s="49">
        <v>38</v>
      </c>
      <c r="O698" s="31">
        <v>6.198</v>
      </c>
      <c r="P698" s="31">
        <v>141</v>
      </c>
      <c r="Q698" s="31"/>
      <c r="R698" s="31"/>
      <c r="S698" s="31" t="s">
        <v>59</v>
      </c>
      <c r="T698" s="49"/>
    </row>
    <row r="699" spans="1:20" ht="12" customHeight="1">
      <c r="A699" s="31" t="s">
        <v>344</v>
      </c>
      <c r="B699" s="31" t="s">
        <v>52</v>
      </c>
      <c r="C699" s="5" t="s">
        <v>31</v>
      </c>
      <c r="D699" s="34">
        <v>40074</v>
      </c>
      <c r="E699" s="30">
        <v>0.4375</v>
      </c>
      <c r="F699" s="31">
        <v>311417</v>
      </c>
      <c r="G699" s="31">
        <v>6069731</v>
      </c>
      <c r="H699" s="32">
        <v>8.26</v>
      </c>
      <c r="I699" s="32">
        <v>15.61</v>
      </c>
      <c r="J699" s="31">
        <v>7.324</v>
      </c>
      <c r="K699" s="9">
        <f t="shared" si="14"/>
        <v>7324</v>
      </c>
      <c r="L699" s="31">
        <v>212.4</v>
      </c>
      <c r="M699" s="32">
        <v>9.46</v>
      </c>
      <c r="N699" s="49">
        <v>46</v>
      </c>
      <c r="O699" s="31">
        <v>5.801</v>
      </c>
      <c r="P699" s="31">
        <v>150</v>
      </c>
      <c r="Q699" s="31"/>
      <c r="R699" s="31"/>
      <c r="S699" s="31" t="s">
        <v>56</v>
      </c>
      <c r="T699" s="49"/>
    </row>
    <row r="700" spans="1:20" ht="12" customHeight="1">
      <c r="A700" s="31" t="s">
        <v>344</v>
      </c>
      <c r="B700" s="31" t="s">
        <v>52</v>
      </c>
      <c r="C700" s="5" t="s">
        <v>31</v>
      </c>
      <c r="D700" s="34">
        <v>40084</v>
      </c>
      <c r="E700" s="30">
        <v>0.47291666666666665</v>
      </c>
      <c r="F700" s="31">
        <v>311417</v>
      </c>
      <c r="G700" s="31">
        <v>6069731</v>
      </c>
      <c r="H700" s="32">
        <v>8.14</v>
      </c>
      <c r="I700" s="32">
        <v>14.41</v>
      </c>
      <c r="J700" s="31">
        <v>6.724</v>
      </c>
      <c r="K700" s="9">
        <f t="shared" si="14"/>
        <v>6724</v>
      </c>
      <c r="L700" s="31">
        <v>176.6</v>
      </c>
      <c r="M700" s="32">
        <v>10.72</v>
      </c>
      <c r="N700" s="49">
        <v>34</v>
      </c>
      <c r="O700" s="31">
        <v>5.483</v>
      </c>
      <c r="P700" s="31">
        <v>120</v>
      </c>
      <c r="Q700" s="31"/>
      <c r="R700" s="31"/>
      <c r="S700" s="31" t="s">
        <v>56</v>
      </c>
      <c r="T700" s="49"/>
    </row>
    <row r="701" spans="1:20" ht="12" customHeight="1">
      <c r="A701" s="31" t="s">
        <v>344</v>
      </c>
      <c r="B701" s="31" t="s">
        <v>52</v>
      </c>
      <c r="C701" s="5" t="s">
        <v>31</v>
      </c>
      <c r="D701" s="34">
        <v>40085</v>
      </c>
      <c r="E701" s="30">
        <v>0.3958333333333333</v>
      </c>
      <c r="F701" s="31">
        <v>311417</v>
      </c>
      <c r="G701" s="31">
        <v>6069731</v>
      </c>
      <c r="H701" s="32">
        <v>8.04</v>
      </c>
      <c r="I701" s="32">
        <v>16.14</v>
      </c>
      <c r="J701" s="31">
        <v>6.868</v>
      </c>
      <c r="K701" s="9">
        <f t="shared" si="14"/>
        <v>6868</v>
      </c>
      <c r="L701" s="31">
        <v>205.7</v>
      </c>
      <c r="M701" s="32">
        <v>9.68</v>
      </c>
      <c r="N701" s="49">
        <v>33</v>
      </c>
      <c r="O701" s="31">
        <v>5.37</v>
      </c>
      <c r="P701" s="31">
        <v>156</v>
      </c>
      <c r="Q701" s="31"/>
      <c r="R701" s="31"/>
      <c r="S701" s="31" t="s">
        <v>55</v>
      </c>
      <c r="T701" s="49"/>
    </row>
    <row r="702" spans="1:20" ht="12" customHeight="1">
      <c r="A702" s="31" t="s">
        <v>344</v>
      </c>
      <c r="B702" s="31" t="s">
        <v>52</v>
      </c>
      <c r="C702" s="5" t="s">
        <v>31</v>
      </c>
      <c r="D702" s="34">
        <v>40086</v>
      </c>
      <c r="E702" s="30">
        <v>0.4375</v>
      </c>
      <c r="F702" s="31">
        <v>311417</v>
      </c>
      <c r="G702" s="31">
        <v>6069731</v>
      </c>
      <c r="H702" s="32">
        <v>8.13</v>
      </c>
      <c r="I702" s="32">
        <v>17.55</v>
      </c>
      <c r="J702" s="31">
        <v>7.202</v>
      </c>
      <c r="K702" s="9">
        <f t="shared" si="14"/>
        <v>7202</v>
      </c>
      <c r="L702" s="31">
        <v>176.6</v>
      </c>
      <c r="M702" s="32">
        <v>10.24</v>
      </c>
      <c r="N702" s="49">
        <v>29</v>
      </c>
      <c r="O702" s="31">
        <v>5.456</v>
      </c>
      <c r="P702" s="31">
        <v>147</v>
      </c>
      <c r="Q702" s="31"/>
      <c r="R702" s="31"/>
      <c r="S702" s="31" t="s">
        <v>59</v>
      </c>
      <c r="T702" s="49"/>
    </row>
    <row r="703" spans="1:20" ht="12" customHeight="1">
      <c r="A703" s="31" t="s">
        <v>344</v>
      </c>
      <c r="B703" s="31" t="s">
        <v>52</v>
      </c>
      <c r="C703" s="5" t="s">
        <v>31</v>
      </c>
      <c r="D703" s="34">
        <v>40087</v>
      </c>
      <c r="E703" s="30">
        <v>0.4270833333333333</v>
      </c>
      <c r="F703" s="31">
        <v>311417</v>
      </c>
      <c r="G703" s="31">
        <v>6069731</v>
      </c>
      <c r="H703" s="32">
        <v>8.16</v>
      </c>
      <c r="I703" s="32">
        <v>14.66</v>
      </c>
      <c r="J703" s="31">
        <v>6.668</v>
      </c>
      <c r="K703" s="9">
        <f t="shared" si="14"/>
        <v>6668</v>
      </c>
      <c r="L703" s="31">
        <v>196.3</v>
      </c>
      <c r="M703" s="32">
        <v>9.11</v>
      </c>
      <c r="N703" s="49">
        <v>42</v>
      </c>
      <c r="O703" s="31">
        <v>5.401</v>
      </c>
      <c r="P703" s="31">
        <v>159</v>
      </c>
      <c r="Q703" s="31"/>
      <c r="R703" s="31"/>
      <c r="S703" s="31" t="s">
        <v>55</v>
      </c>
      <c r="T703" s="49"/>
    </row>
    <row r="704" spans="1:20" ht="12" customHeight="1">
      <c r="A704" s="31" t="s">
        <v>344</v>
      </c>
      <c r="B704" s="31" t="s">
        <v>52</v>
      </c>
      <c r="C704" s="5" t="s">
        <v>31</v>
      </c>
      <c r="D704" s="34">
        <v>40092</v>
      </c>
      <c r="E704" s="30">
        <v>0.46875</v>
      </c>
      <c r="F704" s="31">
        <v>311417</v>
      </c>
      <c r="G704" s="31">
        <v>6069731</v>
      </c>
      <c r="H704" s="32">
        <v>8.51</v>
      </c>
      <c r="I704" s="32">
        <v>16.9</v>
      </c>
      <c r="J704" s="31">
        <v>6.745</v>
      </c>
      <c r="K704" s="9">
        <f t="shared" si="14"/>
        <v>6745</v>
      </c>
      <c r="L704" s="31"/>
      <c r="M704" s="32">
        <v>8.15</v>
      </c>
      <c r="N704" s="49"/>
      <c r="O704" s="31">
        <v>4.2315</v>
      </c>
      <c r="P704" s="31">
        <v>198</v>
      </c>
      <c r="Q704" s="31"/>
      <c r="R704" s="31"/>
      <c r="S704" s="31" t="s">
        <v>55</v>
      </c>
      <c r="T704" s="49"/>
    </row>
    <row r="705" spans="1:20" ht="12" customHeight="1">
      <c r="A705" s="31" t="s">
        <v>344</v>
      </c>
      <c r="B705" s="31" t="s">
        <v>52</v>
      </c>
      <c r="C705" s="5" t="s">
        <v>31</v>
      </c>
      <c r="D705" s="34">
        <v>40094</v>
      </c>
      <c r="E705" s="30">
        <v>0.4444444444444444</v>
      </c>
      <c r="F705" s="31">
        <v>311417</v>
      </c>
      <c r="G705" s="31">
        <v>6069731</v>
      </c>
      <c r="H705" s="32">
        <v>8.52</v>
      </c>
      <c r="I705" s="32">
        <v>14.7</v>
      </c>
      <c r="J705" s="31">
        <v>6.428</v>
      </c>
      <c r="K705" s="9">
        <f t="shared" si="14"/>
        <v>6428</v>
      </c>
      <c r="L705" s="31"/>
      <c r="M705" s="32">
        <v>8.57</v>
      </c>
      <c r="N705" s="49">
        <v>56</v>
      </c>
      <c r="O705" s="31">
        <v>4.6695</v>
      </c>
      <c r="P705" s="31">
        <f>0.52*300</f>
        <v>156</v>
      </c>
      <c r="Q705" s="31"/>
      <c r="R705" s="31"/>
      <c r="S705" s="31" t="s">
        <v>56</v>
      </c>
      <c r="T705" s="49"/>
    </row>
    <row r="706" spans="1:20" ht="12" customHeight="1">
      <c r="A706" s="31" t="s">
        <v>344</v>
      </c>
      <c r="B706" s="31" t="s">
        <v>52</v>
      </c>
      <c r="C706" s="5" t="s">
        <v>31</v>
      </c>
      <c r="D706" s="34">
        <v>40095</v>
      </c>
      <c r="E706" s="30">
        <v>0.4513888888888889</v>
      </c>
      <c r="F706" s="31">
        <v>311417</v>
      </c>
      <c r="G706" s="31">
        <v>6069731</v>
      </c>
      <c r="H706" s="32">
        <v>8.52</v>
      </c>
      <c r="I706" s="32">
        <v>14.4</v>
      </c>
      <c r="J706" s="31">
        <v>6.896</v>
      </c>
      <c r="K706" s="9">
        <f t="shared" si="14"/>
        <v>6896</v>
      </c>
      <c r="L706" s="31"/>
      <c r="M706" s="32">
        <v>9.46</v>
      </c>
      <c r="N706" s="49">
        <v>36</v>
      </c>
      <c r="O706" s="31">
        <v>4.53</v>
      </c>
      <c r="P706" s="31">
        <f>0.47*300</f>
        <v>141</v>
      </c>
      <c r="Q706" s="31"/>
      <c r="R706" s="31"/>
      <c r="S706" s="31" t="s">
        <v>56</v>
      </c>
      <c r="T706" s="49"/>
    </row>
    <row r="707" spans="1:20" ht="12" customHeight="1">
      <c r="A707" s="31" t="s">
        <v>344</v>
      </c>
      <c r="B707" s="31" t="s">
        <v>52</v>
      </c>
      <c r="C707" s="5" t="s">
        <v>31</v>
      </c>
      <c r="D707" s="34">
        <v>40105</v>
      </c>
      <c r="E707" s="30">
        <v>0.4861111111111111</v>
      </c>
      <c r="F707" s="31">
        <v>311417</v>
      </c>
      <c r="G707" s="31">
        <v>6069731</v>
      </c>
      <c r="H707" s="32">
        <v>8.49</v>
      </c>
      <c r="I707" s="32">
        <v>19.2</v>
      </c>
      <c r="J707" s="31">
        <v>7.503</v>
      </c>
      <c r="K707" s="9">
        <f t="shared" si="14"/>
        <v>7503</v>
      </c>
      <c r="L707" s="31"/>
      <c r="M707" s="32">
        <v>8.76</v>
      </c>
      <c r="N707" s="49">
        <v>36</v>
      </c>
      <c r="O707" s="31">
        <v>4.498</v>
      </c>
      <c r="P707" s="31">
        <f>0.45*300</f>
        <v>135</v>
      </c>
      <c r="Q707" s="31"/>
      <c r="R707" s="31"/>
      <c r="S707" s="31" t="s">
        <v>60</v>
      </c>
      <c r="T707" s="49"/>
    </row>
    <row r="708" spans="1:20" ht="12" customHeight="1">
      <c r="A708" s="31" t="s">
        <v>344</v>
      </c>
      <c r="B708" s="31" t="s">
        <v>52</v>
      </c>
      <c r="C708" s="5" t="s">
        <v>31</v>
      </c>
      <c r="D708" s="34">
        <v>40106</v>
      </c>
      <c r="E708" s="30">
        <v>0.5243055555555556</v>
      </c>
      <c r="F708" s="31">
        <v>311417</v>
      </c>
      <c r="G708" s="31">
        <v>6069731</v>
      </c>
      <c r="H708" s="32">
        <v>8.36</v>
      </c>
      <c r="I708" s="32">
        <v>17.82</v>
      </c>
      <c r="J708" s="31">
        <v>6.938</v>
      </c>
      <c r="K708" s="9">
        <v>6938</v>
      </c>
      <c r="L708" s="31">
        <v>90.8</v>
      </c>
      <c r="M708" s="32">
        <v>9.69</v>
      </c>
      <c r="N708" s="49"/>
      <c r="O708" s="31">
        <v>5.227</v>
      </c>
      <c r="P708" s="31">
        <f>0.53*300</f>
        <v>159</v>
      </c>
      <c r="Q708" s="31"/>
      <c r="R708" s="31"/>
      <c r="S708" s="31" t="s">
        <v>61</v>
      </c>
      <c r="T708" s="49"/>
    </row>
    <row r="709" spans="1:20" ht="12" customHeight="1">
      <c r="A709" s="31" t="s">
        <v>344</v>
      </c>
      <c r="B709" s="31" t="s">
        <v>52</v>
      </c>
      <c r="C709" s="5" t="s">
        <v>31</v>
      </c>
      <c r="D709" s="34">
        <v>40108</v>
      </c>
      <c r="E709" s="30">
        <v>0.4166666666666667</v>
      </c>
      <c r="F709" s="31">
        <v>311417</v>
      </c>
      <c r="G709" s="31">
        <v>6069731</v>
      </c>
      <c r="H709" s="32">
        <v>8.52</v>
      </c>
      <c r="I709" s="32">
        <v>18.26</v>
      </c>
      <c r="J709" s="31">
        <v>7.007</v>
      </c>
      <c r="K709" s="9">
        <f aca="true" t="shared" si="15" ref="K709:K759">J709*1000</f>
        <v>7007</v>
      </c>
      <c r="L709" s="31"/>
      <c r="M709" s="32">
        <v>7.75</v>
      </c>
      <c r="N709" s="49">
        <v>41</v>
      </c>
      <c r="O709" s="31">
        <v>5.228</v>
      </c>
      <c r="P709" s="31">
        <f>0.61*300</f>
        <v>183</v>
      </c>
      <c r="Q709" s="31"/>
      <c r="R709" s="31"/>
      <c r="S709" s="31" t="s">
        <v>60</v>
      </c>
      <c r="T709" s="49"/>
    </row>
    <row r="710" spans="1:20" ht="12" customHeight="1">
      <c r="A710" s="31" t="s">
        <v>344</v>
      </c>
      <c r="B710" s="31" t="s">
        <v>52</v>
      </c>
      <c r="C710" s="5" t="s">
        <v>31</v>
      </c>
      <c r="D710" s="34">
        <v>40109</v>
      </c>
      <c r="E710" s="30">
        <v>0.46875</v>
      </c>
      <c r="F710" s="31">
        <v>311417</v>
      </c>
      <c r="G710" s="31">
        <v>6069731</v>
      </c>
      <c r="H710" s="32">
        <v>8.4</v>
      </c>
      <c r="I710" s="32">
        <v>20.8</v>
      </c>
      <c r="J710" s="31">
        <v>7.648</v>
      </c>
      <c r="K710" s="9">
        <f t="shared" si="15"/>
        <v>7648</v>
      </c>
      <c r="L710" s="31"/>
      <c r="M710" s="32">
        <v>8.6</v>
      </c>
      <c r="N710" s="49">
        <v>37</v>
      </c>
      <c r="O710" s="31">
        <v>5.4</v>
      </c>
      <c r="P710" s="31">
        <v>120</v>
      </c>
      <c r="Q710" s="31"/>
      <c r="R710" s="31"/>
      <c r="S710" s="31" t="s">
        <v>56</v>
      </c>
      <c r="T710" s="49"/>
    </row>
    <row r="711" spans="1:20" ht="12" customHeight="1">
      <c r="A711" s="31" t="s">
        <v>344</v>
      </c>
      <c r="B711" s="31" t="s">
        <v>52</v>
      </c>
      <c r="C711" s="5" t="s">
        <v>31</v>
      </c>
      <c r="D711" s="34">
        <v>40113</v>
      </c>
      <c r="E711" s="30">
        <v>0.4583333333333333</v>
      </c>
      <c r="F711" s="31">
        <v>311417</v>
      </c>
      <c r="G711" s="31">
        <v>6069731</v>
      </c>
      <c r="H711" s="32">
        <v>8.42</v>
      </c>
      <c r="I711" s="32">
        <v>18.7</v>
      </c>
      <c r="J711" s="31">
        <v>7.545</v>
      </c>
      <c r="K711" s="9">
        <f t="shared" si="15"/>
        <v>7545</v>
      </c>
      <c r="L711" s="31"/>
      <c r="M711" s="32">
        <v>6.19</v>
      </c>
      <c r="N711" s="49">
        <v>35</v>
      </c>
      <c r="O711" s="31">
        <v>4.582</v>
      </c>
      <c r="P711" s="31">
        <v>186</v>
      </c>
      <c r="Q711" s="31"/>
      <c r="R711" s="31"/>
      <c r="S711" s="31" t="s">
        <v>55</v>
      </c>
      <c r="T711" s="49"/>
    </row>
    <row r="712" spans="1:20" ht="12" customHeight="1">
      <c r="A712" s="31" t="s">
        <v>344</v>
      </c>
      <c r="B712" s="31" t="s">
        <v>52</v>
      </c>
      <c r="C712" s="5" t="s">
        <v>31</v>
      </c>
      <c r="D712" s="34">
        <v>40114</v>
      </c>
      <c r="E712" s="30">
        <v>0.5159722222222222</v>
      </c>
      <c r="F712" s="31">
        <v>311417</v>
      </c>
      <c r="G712" s="31">
        <v>6069731</v>
      </c>
      <c r="H712" s="32">
        <v>8.59</v>
      </c>
      <c r="I712" s="32">
        <v>23.9</v>
      </c>
      <c r="J712" s="31">
        <v>8.217</v>
      </c>
      <c r="K712" s="9">
        <f t="shared" si="15"/>
        <v>8217</v>
      </c>
      <c r="L712" s="31"/>
      <c r="M712" s="32">
        <v>6.54</v>
      </c>
      <c r="N712" s="49">
        <v>25</v>
      </c>
      <c r="O712" s="31">
        <v>4.5695</v>
      </c>
      <c r="P712" s="31">
        <f>0.62*300</f>
        <v>186</v>
      </c>
      <c r="Q712" s="31"/>
      <c r="R712" s="31"/>
      <c r="S712" s="31" t="s">
        <v>60</v>
      </c>
      <c r="T712" s="49"/>
    </row>
    <row r="713" spans="1:20" ht="12" customHeight="1">
      <c r="A713" s="31" t="s">
        <v>344</v>
      </c>
      <c r="B713" s="31" t="s">
        <v>52</v>
      </c>
      <c r="C713" s="5" t="s">
        <v>31</v>
      </c>
      <c r="D713" s="34">
        <v>40119</v>
      </c>
      <c r="E713" s="30">
        <v>0.4166666666666667</v>
      </c>
      <c r="F713" s="31"/>
      <c r="G713" s="31"/>
      <c r="H713" s="32">
        <v>8.41</v>
      </c>
      <c r="I713" s="32">
        <v>23.8</v>
      </c>
      <c r="J713" s="31">
        <v>8.272</v>
      </c>
      <c r="K713" s="9">
        <f t="shared" si="15"/>
        <v>8272</v>
      </c>
      <c r="L713" s="31"/>
      <c r="M713" s="32">
        <v>5.2</v>
      </c>
      <c r="N713" s="49">
        <v>22</v>
      </c>
      <c r="O713" s="31">
        <v>4.6085</v>
      </c>
      <c r="P713" s="31">
        <f>0.58*300</f>
        <v>174</v>
      </c>
      <c r="Q713" s="31"/>
      <c r="R713" s="31"/>
      <c r="S713" s="31" t="s">
        <v>60</v>
      </c>
      <c r="T713" s="49"/>
    </row>
    <row r="714" spans="1:20" ht="12" customHeight="1">
      <c r="A714" s="31" t="s">
        <v>344</v>
      </c>
      <c r="B714" s="31" t="s">
        <v>52</v>
      </c>
      <c r="C714" s="5" t="s">
        <v>31</v>
      </c>
      <c r="D714" s="34">
        <v>40120</v>
      </c>
      <c r="E714" s="30">
        <v>0.40277777777777773</v>
      </c>
      <c r="F714" s="31"/>
      <c r="G714" s="31"/>
      <c r="H714" s="32">
        <v>8.39</v>
      </c>
      <c r="I714" s="32">
        <v>18.6</v>
      </c>
      <c r="J714" s="31">
        <v>7.696</v>
      </c>
      <c r="K714" s="9">
        <f t="shared" si="15"/>
        <v>7696</v>
      </c>
      <c r="L714" s="31"/>
      <c r="M714" s="32"/>
      <c r="N714" s="49">
        <v>35</v>
      </c>
      <c r="O714" s="31">
        <v>4.68</v>
      </c>
      <c r="P714" s="31">
        <f>0.54*300</f>
        <v>162</v>
      </c>
      <c r="Q714" s="31"/>
      <c r="R714" s="31"/>
      <c r="S714" s="31" t="s">
        <v>59</v>
      </c>
      <c r="T714" s="49"/>
    </row>
    <row r="715" spans="1:20" ht="12" customHeight="1">
      <c r="A715" s="31" t="s">
        <v>344</v>
      </c>
      <c r="B715" s="31" t="s">
        <v>52</v>
      </c>
      <c r="C715" s="5" t="s">
        <v>31</v>
      </c>
      <c r="D715" s="34">
        <v>40122</v>
      </c>
      <c r="E715" s="30">
        <v>0.5104166666666666</v>
      </c>
      <c r="F715" s="31"/>
      <c r="G715" s="31"/>
      <c r="H715" s="32">
        <v>8.21</v>
      </c>
      <c r="I715" s="32">
        <v>20.12</v>
      </c>
      <c r="J715" s="31">
        <v>8.101</v>
      </c>
      <c r="K715" s="9">
        <f t="shared" si="15"/>
        <v>8101.000000000001</v>
      </c>
      <c r="L715" s="31"/>
      <c r="M715" s="32">
        <v>6.85</v>
      </c>
      <c r="N715" s="49">
        <v>38</v>
      </c>
      <c r="O715" s="31">
        <v>4.751</v>
      </c>
      <c r="P715" s="31">
        <f>0.58*300</f>
        <v>174</v>
      </c>
      <c r="Q715" s="31"/>
      <c r="R715" s="31"/>
      <c r="S715" s="31" t="s">
        <v>60</v>
      </c>
      <c r="T715" s="49"/>
    </row>
    <row r="716" spans="1:20" ht="12" customHeight="1">
      <c r="A716" s="31" t="s">
        <v>344</v>
      </c>
      <c r="B716" s="31" t="s">
        <v>52</v>
      </c>
      <c r="C716" s="5" t="s">
        <v>31</v>
      </c>
      <c r="D716" s="34">
        <v>40126</v>
      </c>
      <c r="E716" s="30">
        <v>0.5520833333333334</v>
      </c>
      <c r="F716" s="31"/>
      <c r="G716" s="31"/>
      <c r="H716" s="32">
        <v>8.37</v>
      </c>
      <c r="I716" s="32">
        <v>27</v>
      </c>
      <c r="J716" s="31">
        <v>9.388</v>
      </c>
      <c r="K716" s="9">
        <f t="shared" si="15"/>
        <v>9388</v>
      </c>
      <c r="L716" s="31"/>
      <c r="M716" s="32"/>
      <c r="N716" s="49">
        <v>28</v>
      </c>
      <c r="O716" s="31">
        <v>4.94</v>
      </c>
      <c r="P716" s="31">
        <v>162</v>
      </c>
      <c r="Q716" s="31"/>
      <c r="R716" s="31"/>
      <c r="S716" s="31" t="s">
        <v>56</v>
      </c>
      <c r="T716" s="49"/>
    </row>
    <row r="717" spans="1:20" ht="12" customHeight="1">
      <c r="A717" s="31" t="s">
        <v>344</v>
      </c>
      <c r="B717" s="31" t="s">
        <v>52</v>
      </c>
      <c r="C717" s="5" t="s">
        <v>31</v>
      </c>
      <c r="D717" s="34">
        <v>40134</v>
      </c>
      <c r="E717" s="30">
        <v>0.46875</v>
      </c>
      <c r="F717" s="31"/>
      <c r="G717" s="31"/>
      <c r="H717" s="32">
        <v>8.3</v>
      </c>
      <c r="I717" s="32">
        <v>27.62</v>
      </c>
      <c r="J717" s="31">
        <v>9.431</v>
      </c>
      <c r="K717" s="9">
        <f t="shared" si="15"/>
        <v>9431</v>
      </c>
      <c r="L717" s="31"/>
      <c r="M717" s="32">
        <v>6.32</v>
      </c>
      <c r="N717" s="49">
        <v>14</v>
      </c>
      <c r="O717" s="31">
        <v>4.815</v>
      </c>
      <c r="P717" s="31">
        <f>0.58*300</f>
        <v>174</v>
      </c>
      <c r="Q717" s="31"/>
      <c r="R717" s="31"/>
      <c r="S717" s="31"/>
      <c r="T717" s="49"/>
    </row>
    <row r="718" spans="1:20" ht="12" customHeight="1">
      <c r="A718" s="31" t="s">
        <v>344</v>
      </c>
      <c r="B718" s="31" t="s">
        <v>52</v>
      </c>
      <c r="C718" s="5" t="s">
        <v>31</v>
      </c>
      <c r="D718" s="34">
        <v>40141</v>
      </c>
      <c r="E718" s="30">
        <v>0.4756944444444444</v>
      </c>
      <c r="F718" s="31"/>
      <c r="G718" s="31"/>
      <c r="H718" s="32">
        <v>8.54</v>
      </c>
      <c r="I718" s="32">
        <v>23.2</v>
      </c>
      <c r="J718" s="31">
        <v>9.147</v>
      </c>
      <c r="K718" s="9">
        <f t="shared" si="15"/>
        <v>9147</v>
      </c>
      <c r="L718" s="31"/>
      <c r="M718" s="32">
        <v>9.68</v>
      </c>
      <c r="N718" s="49">
        <v>17</v>
      </c>
      <c r="O718" s="31">
        <v>5.128</v>
      </c>
      <c r="P718" s="31">
        <v>153</v>
      </c>
      <c r="Q718" s="31"/>
      <c r="R718" s="31"/>
      <c r="S718" s="31" t="s">
        <v>62</v>
      </c>
      <c r="T718" s="49"/>
    </row>
    <row r="719" spans="1:20" ht="12" customHeight="1">
      <c r="A719" s="31" t="s">
        <v>344</v>
      </c>
      <c r="B719" s="31" t="s">
        <v>52</v>
      </c>
      <c r="C719" s="5" t="s">
        <v>31</v>
      </c>
      <c r="D719" s="34">
        <v>40144</v>
      </c>
      <c r="E719" s="30">
        <v>0.4270833333333333</v>
      </c>
      <c r="F719" s="31"/>
      <c r="G719" s="31"/>
      <c r="H719" s="32">
        <v>8.28</v>
      </c>
      <c r="I719" s="32">
        <v>24.6</v>
      </c>
      <c r="J719" s="31">
        <v>9.694</v>
      </c>
      <c r="K719" s="9">
        <f t="shared" si="15"/>
        <v>9694</v>
      </c>
      <c r="L719" s="31"/>
      <c r="M719" s="32">
        <v>6.23</v>
      </c>
      <c r="N719" s="49"/>
      <c r="O719" s="31">
        <v>5.317</v>
      </c>
      <c r="P719" s="31">
        <f>0.55*300</f>
        <v>165</v>
      </c>
      <c r="Q719" s="31"/>
      <c r="R719" s="31"/>
      <c r="S719" s="31" t="s">
        <v>60</v>
      </c>
      <c r="T719" s="49"/>
    </row>
    <row r="720" spans="1:20" ht="12" customHeight="1">
      <c r="A720" s="31" t="s">
        <v>344</v>
      </c>
      <c r="B720" s="31" t="s">
        <v>52</v>
      </c>
      <c r="C720" s="5" t="s">
        <v>31</v>
      </c>
      <c r="D720" s="34">
        <v>40149</v>
      </c>
      <c r="E720" s="30">
        <v>0.5416666666666666</v>
      </c>
      <c r="F720" s="31"/>
      <c r="G720" s="31"/>
      <c r="H720" s="32">
        <v>8.26</v>
      </c>
      <c r="I720" s="32">
        <v>22.8</v>
      </c>
      <c r="J720" s="31">
        <v>9.06</v>
      </c>
      <c r="K720" s="9">
        <f t="shared" si="15"/>
        <v>9060</v>
      </c>
      <c r="L720" s="31"/>
      <c r="M720" s="32">
        <v>6.22</v>
      </c>
      <c r="N720" s="49">
        <v>10</v>
      </c>
      <c r="O720" s="31">
        <v>5.135</v>
      </c>
      <c r="P720" s="31">
        <v>135</v>
      </c>
      <c r="Q720" s="31"/>
      <c r="R720" s="31"/>
      <c r="S720" s="31" t="s">
        <v>56</v>
      </c>
      <c r="T720" s="49"/>
    </row>
    <row r="721" spans="1:20" ht="12" customHeight="1">
      <c r="A721" s="31" t="s">
        <v>344</v>
      </c>
      <c r="B721" s="31" t="s">
        <v>52</v>
      </c>
      <c r="C721" s="5" t="s">
        <v>31</v>
      </c>
      <c r="D721" s="34">
        <v>40158</v>
      </c>
      <c r="E721" s="30">
        <v>0.40625</v>
      </c>
      <c r="F721" s="31"/>
      <c r="G721" s="31"/>
      <c r="H721" s="32">
        <v>8.38</v>
      </c>
      <c r="I721" s="32">
        <v>16.9</v>
      </c>
      <c r="J721" s="31">
        <v>8.085</v>
      </c>
      <c r="K721" s="9">
        <f t="shared" si="15"/>
        <v>8085.000000000001</v>
      </c>
      <c r="L721" s="31">
        <v>77.2</v>
      </c>
      <c r="M721" s="32">
        <v>6.25</v>
      </c>
      <c r="N721" s="49">
        <v>12</v>
      </c>
      <c r="O721" s="31">
        <v>5.076</v>
      </c>
      <c r="P721" s="31">
        <v>156</v>
      </c>
      <c r="Q721" s="31"/>
      <c r="R721" s="31"/>
      <c r="S721" s="31" t="s">
        <v>11</v>
      </c>
      <c r="T721" s="49"/>
    </row>
    <row r="722" spans="1:20" ht="12" customHeight="1">
      <c r="A722" s="31" t="s">
        <v>344</v>
      </c>
      <c r="B722" s="31" t="s">
        <v>52</v>
      </c>
      <c r="C722" s="5" t="s">
        <v>31</v>
      </c>
      <c r="D722" s="34">
        <v>40165</v>
      </c>
      <c r="E722" s="30">
        <v>0.4479166666666667</v>
      </c>
      <c r="F722" s="31"/>
      <c r="G722" s="31"/>
      <c r="H722" s="32">
        <v>8.34</v>
      </c>
      <c r="I722" s="32">
        <v>21.1</v>
      </c>
      <c r="J722" s="31">
        <v>9.17</v>
      </c>
      <c r="K722" s="9">
        <f t="shared" si="15"/>
        <v>9170</v>
      </c>
      <c r="L722" s="31">
        <v>128.7</v>
      </c>
      <c r="M722" s="32"/>
      <c r="N722" s="49">
        <v>11</v>
      </c>
      <c r="O722" s="31">
        <v>5.3365</v>
      </c>
      <c r="P722" s="31">
        <v>183</v>
      </c>
      <c r="Q722" s="31"/>
      <c r="R722" s="31"/>
      <c r="S722" s="31" t="s">
        <v>60</v>
      </c>
      <c r="T722" s="49"/>
    </row>
    <row r="723" spans="1:20" ht="12" customHeight="1">
      <c r="A723" s="31" t="s">
        <v>344</v>
      </c>
      <c r="B723" s="31" t="s">
        <v>52</v>
      </c>
      <c r="C723" s="5" t="s">
        <v>31</v>
      </c>
      <c r="D723" s="34">
        <v>40169</v>
      </c>
      <c r="E723" s="30">
        <v>0.576388888888889</v>
      </c>
      <c r="F723" s="31"/>
      <c r="G723" s="31"/>
      <c r="H723" s="32">
        <v>8.56</v>
      </c>
      <c r="I723" s="32">
        <v>25.8</v>
      </c>
      <c r="J723" s="31">
        <v>10.029</v>
      </c>
      <c r="K723" s="9">
        <f t="shared" si="15"/>
        <v>10029</v>
      </c>
      <c r="L723" s="31">
        <v>104.9</v>
      </c>
      <c r="M723" s="32">
        <v>6.37</v>
      </c>
      <c r="N723" s="49">
        <v>8.7</v>
      </c>
      <c r="O723" s="31">
        <v>5.405</v>
      </c>
      <c r="P723" s="31">
        <v>153</v>
      </c>
      <c r="Q723" s="31"/>
      <c r="R723" s="31"/>
      <c r="S723" s="31" t="s">
        <v>56</v>
      </c>
      <c r="T723" s="49"/>
    </row>
    <row r="724" spans="1:20" ht="12" customHeight="1">
      <c r="A724" s="31" t="s">
        <v>344</v>
      </c>
      <c r="B724" s="31" t="s">
        <v>52</v>
      </c>
      <c r="C724" s="5" t="s">
        <v>31</v>
      </c>
      <c r="D724" s="34">
        <v>40177</v>
      </c>
      <c r="E724" s="30">
        <v>0.4375</v>
      </c>
      <c r="F724" s="31"/>
      <c r="G724" s="31"/>
      <c r="H724" s="32">
        <v>8.21</v>
      </c>
      <c r="I724" s="32">
        <v>24.4</v>
      </c>
      <c r="J724" s="31">
        <v>9.861</v>
      </c>
      <c r="K724" s="9">
        <f t="shared" si="15"/>
        <v>9861</v>
      </c>
      <c r="L724" s="31">
        <v>80.1</v>
      </c>
      <c r="M724" s="32">
        <v>5.73</v>
      </c>
      <c r="N724" s="49">
        <v>7.5</v>
      </c>
      <c r="O724" s="31">
        <v>5.66</v>
      </c>
      <c r="P724" s="31">
        <v>180</v>
      </c>
      <c r="Q724" s="31"/>
      <c r="R724" s="31"/>
      <c r="S724" s="31" t="s">
        <v>55</v>
      </c>
      <c r="T724" s="49"/>
    </row>
    <row r="725" spans="1:20" ht="12" customHeight="1">
      <c r="A725" s="31" t="s">
        <v>344</v>
      </c>
      <c r="B725" s="31" t="s">
        <v>52</v>
      </c>
      <c r="C725" s="5" t="s">
        <v>31</v>
      </c>
      <c r="D725" s="34">
        <v>40184</v>
      </c>
      <c r="E725" s="30">
        <v>0.4895833333333333</v>
      </c>
      <c r="F725" s="31"/>
      <c r="G725" s="31"/>
      <c r="H725" s="32">
        <v>8.44</v>
      </c>
      <c r="I725" s="32">
        <v>23.9</v>
      </c>
      <c r="J725" s="31">
        <v>10.284</v>
      </c>
      <c r="K725" s="9">
        <f t="shared" si="15"/>
        <v>10284</v>
      </c>
      <c r="L725" s="31">
        <v>85.5</v>
      </c>
      <c r="M725" s="32">
        <v>6.2</v>
      </c>
      <c r="N725" s="49">
        <v>6.7</v>
      </c>
      <c r="O725" s="31">
        <v>5.72</v>
      </c>
      <c r="P725" s="31">
        <v>180</v>
      </c>
      <c r="Q725" s="31"/>
      <c r="R725" s="31"/>
      <c r="S725" s="31" t="s">
        <v>11</v>
      </c>
      <c r="T725" s="49"/>
    </row>
    <row r="726" spans="1:20" ht="12" customHeight="1">
      <c r="A726" s="31" t="s">
        <v>344</v>
      </c>
      <c r="B726" s="31" t="s">
        <v>52</v>
      </c>
      <c r="C726" s="5" t="s">
        <v>31</v>
      </c>
      <c r="D726" s="34">
        <v>40190</v>
      </c>
      <c r="E726" s="30">
        <v>0.5902777777777778</v>
      </c>
      <c r="F726" s="31"/>
      <c r="G726" s="31"/>
      <c r="H726" s="32">
        <v>8.27</v>
      </c>
      <c r="I726" s="32">
        <v>24.2</v>
      </c>
      <c r="J726" s="31">
        <v>10.587</v>
      </c>
      <c r="K726" s="9">
        <f t="shared" si="15"/>
        <v>10587</v>
      </c>
      <c r="L726" s="31"/>
      <c r="M726" s="32">
        <v>7.26</v>
      </c>
      <c r="N726" s="49">
        <v>8.8</v>
      </c>
      <c r="O726" s="31">
        <v>5.824</v>
      </c>
      <c r="P726" s="31">
        <v>180</v>
      </c>
      <c r="Q726" s="31"/>
      <c r="R726" s="31"/>
      <c r="S726" s="31" t="s">
        <v>59</v>
      </c>
      <c r="T726" s="49"/>
    </row>
    <row r="727" spans="1:20" ht="12" customHeight="1">
      <c r="A727" s="31" t="s">
        <v>344</v>
      </c>
      <c r="B727" s="31" t="s">
        <v>52</v>
      </c>
      <c r="C727" s="5" t="s">
        <v>31</v>
      </c>
      <c r="D727" s="34">
        <v>40199</v>
      </c>
      <c r="E727" s="30">
        <v>0.46875</v>
      </c>
      <c r="F727" s="31"/>
      <c r="G727" s="31"/>
      <c r="H727" s="32">
        <v>8.59</v>
      </c>
      <c r="I727" s="32">
        <v>23.6</v>
      </c>
      <c r="J727" s="31">
        <v>10.983</v>
      </c>
      <c r="K727" s="9">
        <f t="shared" si="15"/>
        <v>10983</v>
      </c>
      <c r="L727" s="31">
        <v>63.1</v>
      </c>
      <c r="M727" s="32">
        <v>9.19</v>
      </c>
      <c r="N727" s="49">
        <v>3.3</v>
      </c>
      <c r="O727" s="31">
        <v>6.1035</v>
      </c>
      <c r="P727" s="31">
        <v>159</v>
      </c>
      <c r="Q727" s="31"/>
      <c r="R727" s="31"/>
      <c r="S727" s="31" t="s">
        <v>59</v>
      </c>
      <c r="T727" s="49"/>
    </row>
    <row r="728" spans="1:20" ht="12" customHeight="1">
      <c r="A728" s="31" t="s">
        <v>344</v>
      </c>
      <c r="B728" s="31" t="s">
        <v>52</v>
      </c>
      <c r="C728" s="5" t="s">
        <v>31</v>
      </c>
      <c r="D728" s="34">
        <v>40206</v>
      </c>
      <c r="E728" s="30">
        <v>0.4930555555555556</v>
      </c>
      <c r="F728" s="31"/>
      <c r="G728" s="31"/>
      <c r="H728" s="32">
        <v>8.56</v>
      </c>
      <c r="I728" s="32">
        <v>22.7</v>
      </c>
      <c r="J728" s="31">
        <v>11.077</v>
      </c>
      <c r="K728" s="9">
        <f t="shared" si="15"/>
        <v>11077</v>
      </c>
      <c r="L728" s="31">
        <v>24.3</v>
      </c>
      <c r="M728" s="32">
        <v>8.88</v>
      </c>
      <c r="N728" s="49">
        <v>5.2</v>
      </c>
      <c r="O728" s="31">
        <v>6.2595</v>
      </c>
      <c r="P728" s="31">
        <v>165</v>
      </c>
      <c r="Q728" s="31"/>
      <c r="R728" s="31"/>
      <c r="S728" s="31" t="s">
        <v>63</v>
      </c>
      <c r="T728" s="49"/>
    </row>
    <row r="729" spans="1:20" ht="12" customHeight="1">
      <c r="A729" s="31" t="s">
        <v>344</v>
      </c>
      <c r="B729" s="31" t="s">
        <v>52</v>
      </c>
      <c r="C729" s="5" t="s">
        <v>31</v>
      </c>
      <c r="D729" s="34">
        <v>40214</v>
      </c>
      <c r="E729" s="30">
        <v>0.6041666666666666</v>
      </c>
      <c r="F729" s="31"/>
      <c r="G729" s="31"/>
      <c r="H729" s="32">
        <v>8.61</v>
      </c>
      <c r="I729" s="32">
        <v>22.4</v>
      </c>
      <c r="J729" s="31">
        <v>11.322</v>
      </c>
      <c r="K729" s="9">
        <f t="shared" si="15"/>
        <v>11322</v>
      </c>
      <c r="L729" s="31">
        <v>-8.1</v>
      </c>
      <c r="M729" s="32">
        <v>7.98</v>
      </c>
      <c r="N729" s="49">
        <v>4.1</v>
      </c>
      <c r="O729" s="31">
        <v>6.448</v>
      </c>
      <c r="P729" s="31">
        <v>177</v>
      </c>
      <c r="Q729" s="31"/>
      <c r="R729" s="31"/>
      <c r="S729" s="31" t="s">
        <v>35</v>
      </c>
      <c r="T729" s="49"/>
    </row>
    <row r="730" spans="1:20" ht="12" customHeight="1">
      <c r="A730" s="31" t="s">
        <v>344</v>
      </c>
      <c r="B730" s="31" t="s">
        <v>52</v>
      </c>
      <c r="C730" s="5" t="s">
        <v>31</v>
      </c>
      <c r="D730" s="34">
        <v>40220</v>
      </c>
      <c r="E730" s="30">
        <v>0.4583333333333333</v>
      </c>
      <c r="F730" s="31"/>
      <c r="G730" s="31"/>
      <c r="H730" s="32">
        <v>8.31</v>
      </c>
      <c r="I730" s="32">
        <v>22</v>
      </c>
      <c r="J730" s="31">
        <v>11.797</v>
      </c>
      <c r="K730" s="9">
        <f t="shared" si="15"/>
        <v>11797</v>
      </c>
      <c r="L730" s="31">
        <v>-9.7</v>
      </c>
      <c r="M730" s="32">
        <v>5.95</v>
      </c>
      <c r="N730" s="49">
        <v>6.8</v>
      </c>
      <c r="O730" s="31">
        <v>6.747</v>
      </c>
      <c r="P730" s="31">
        <v>162</v>
      </c>
      <c r="Q730" s="31"/>
      <c r="R730" s="31"/>
      <c r="S730" s="31" t="s">
        <v>11</v>
      </c>
      <c r="T730" s="49"/>
    </row>
    <row r="731" spans="1:20" ht="12" customHeight="1">
      <c r="A731" s="31" t="s">
        <v>344</v>
      </c>
      <c r="B731" s="31" t="s">
        <v>52</v>
      </c>
      <c r="C731" s="5" t="s">
        <v>31</v>
      </c>
      <c r="D731" s="34">
        <v>40227</v>
      </c>
      <c r="E731" s="30">
        <v>0.4270833333333333</v>
      </c>
      <c r="F731" s="31"/>
      <c r="G731" s="31"/>
      <c r="H731" s="32">
        <v>8.39</v>
      </c>
      <c r="I731" s="32">
        <v>22.3</v>
      </c>
      <c r="J731" s="31">
        <v>11.892</v>
      </c>
      <c r="K731" s="9">
        <f t="shared" si="15"/>
        <v>11892</v>
      </c>
      <c r="L731" s="31">
        <v>124.6</v>
      </c>
      <c r="M731" s="32">
        <v>6.06</v>
      </c>
      <c r="N731" s="49">
        <v>2.9</v>
      </c>
      <c r="O731" s="31">
        <v>6.7795</v>
      </c>
      <c r="P731" s="31">
        <v>147</v>
      </c>
      <c r="Q731" s="31"/>
      <c r="R731" s="31"/>
      <c r="S731" s="31" t="s">
        <v>11</v>
      </c>
      <c r="T731" s="49"/>
    </row>
    <row r="732" spans="1:20" ht="12" customHeight="1">
      <c r="A732" s="31" t="s">
        <v>344</v>
      </c>
      <c r="B732" s="31" t="s">
        <v>52</v>
      </c>
      <c r="C732" s="5" t="s">
        <v>31</v>
      </c>
      <c r="D732" s="34">
        <v>40233</v>
      </c>
      <c r="E732" s="30">
        <v>0.4583333333333333</v>
      </c>
      <c r="F732" s="31"/>
      <c r="G732" s="31"/>
      <c r="H732" s="32">
        <v>8.41</v>
      </c>
      <c r="I732" s="32">
        <v>21.2</v>
      </c>
      <c r="J732" s="31">
        <v>12.124</v>
      </c>
      <c r="K732" s="9">
        <f>J732*1000</f>
        <v>12124</v>
      </c>
      <c r="L732" s="31">
        <v>108.5</v>
      </c>
      <c r="M732" s="32">
        <v>5.63</v>
      </c>
      <c r="N732" s="49">
        <v>3.5</v>
      </c>
      <c r="O732" s="31">
        <v>7.046</v>
      </c>
      <c r="P732" s="31">
        <v>198</v>
      </c>
      <c r="Q732" s="31"/>
      <c r="R732" s="31"/>
      <c r="S732" s="31" t="s">
        <v>55</v>
      </c>
      <c r="T732" s="49"/>
    </row>
    <row r="733" spans="1:20" ht="12" customHeight="1">
      <c r="A733" s="31" t="s">
        <v>344</v>
      </c>
      <c r="B733" s="31" t="s">
        <v>52</v>
      </c>
      <c r="C733" s="5" t="s">
        <v>31</v>
      </c>
      <c r="D733" s="34">
        <v>40241</v>
      </c>
      <c r="E733" s="30">
        <v>0.5</v>
      </c>
      <c r="F733" s="31"/>
      <c r="G733" s="31"/>
      <c r="H733" s="32">
        <v>8.7</v>
      </c>
      <c r="I733" s="32">
        <v>21.7</v>
      </c>
      <c r="J733" s="31">
        <v>12.765</v>
      </c>
      <c r="K733" s="9">
        <f>J733*1000</f>
        <v>12765</v>
      </c>
      <c r="L733" s="31">
        <v>49.5</v>
      </c>
      <c r="M733" s="32">
        <v>8.73</v>
      </c>
      <c r="N733" s="49">
        <v>3.1</v>
      </c>
      <c r="O733" s="31">
        <v>7.345</v>
      </c>
      <c r="P733" s="31">
        <f>0.58*300</f>
        <v>174</v>
      </c>
      <c r="Q733" s="31"/>
      <c r="R733" s="31"/>
      <c r="S733" s="31" t="s">
        <v>35</v>
      </c>
      <c r="T733" s="49"/>
    </row>
    <row r="734" spans="1:20" ht="12" customHeight="1">
      <c r="A734" s="31" t="s">
        <v>344</v>
      </c>
      <c r="B734" s="31" t="s">
        <v>52</v>
      </c>
      <c r="C734" s="5" t="s">
        <v>31</v>
      </c>
      <c r="D734" s="34">
        <v>40247</v>
      </c>
      <c r="E734" s="30">
        <v>0.4756944444444444</v>
      </c>
      <c r="F734" s="31"/>
      <c r="G734" s="31"/>
      <c r="H734" s="32">
        <v>8.59</v>
      </c>
      <c r="I734" s="32">
        <v>17.6</v>
      </c>
      <c r="J734" s="31">
        <v>11.936</v>
      </c>
      <c r="K734" s="9">
        <f>J734*1000</f>
        <v>11936</v>
      </c>
      <c r="L734" s="31">
        <v>108</v>
      </c>
      <c r="M734" s="32">
        <v>7.59</v>
      </c>
      <c r="N734" s="49">
        <v>4</v>
      </c>
      <c r="O734" s="31">
        <v>7.3905</v>
      </c>
      <c r="P734" s="31">
        <f>0.54*300</f>
        <v>162</v>
      </c>
      <c r="Q734" s="31"/>
      <c r="R734" s="31"/>
      <c r="S734" s="31" t="s">
        <v>35</v>
      </c>
      <c r="T734" s="49"/>
    </row>
    <row r="735" spans="1:20" ht="12" customHeight="1">
      <c r="A735" s="31" t="s">
        <v>344</v>
      </c>
      <c r="B735" s="31" t="s">
        <v>52</v>
      </c>
      <c r="C735" s="5" t="s">
        <v>31</v>
      </c>
      <c r="D735" s="34">
        <v>40255</v>
      </c>
      <c r="E735" s="30">
        <v>0.4930555555555556</v>
      </c>
      <c r="F735" s="31"/>
      <c r="G735" s="31"/>
      <c r="H735" s="32">
        <v>8.52</v>
      </c>
      <c r="I735" s="32">
        <v>25</v>
      </c>
      <c r="J735" s="31">
        <v>14.635</v>
      </c>
      <c r="K735" s="9">
        <f>J735*1000</f>
        <v>14635</v>
      </c>
      <c r="L735" s="31">
        <v>86.8</v>
      </c>
      <c r="M735" s="32">
        <v>6.16</v>
      </c>
      <c r="N735" s="71">
        <v>4</v>
      </c>
      <c r="O735" s="31">
        <v>7.991</v>
      </c>
      <c r="P735" s="31">
        <v>165</v>
      </c>
      <c r="Q735" s="31"/>
      <c r="R735" s="31"/>
      <c r="S735" s="31" t="s">
        <v>56</v>
      </c>
      <c r="T735" s="49"/>
    </row>
    <row r="736" spans="1:20" ht="12" customHeight="1">
      <c r="A736" s="31" t="s">
        <v>344</v>
      </c>
      <c r="B736" s="31" t="s">
        <v>52</v>
      </c>
      <c r="C736" s="5" t="s">
        <v>31</v>
      </c>
      <c r="D736" s="34">
        <v>40263</v>
      </c>
      <c r="E736" s="30">
        <v>0.4375</v>
      </c>
      <c r="F736" s="31"/>
      <c r="G736" s="31"/>
      <c r="H736" s="32">
        <v>8.71</v>
      </c>
      <c r="I736" s="32">
        <v>22.3</v>
      </c>
      <c r="J736" s="31">
        <v>13.34</v>
      </c>
      <c r="K736" s="9">
        <f>J736*1000</f>
        <v>13340</v>
      </c>
      <c r="L736" s="31"/>
      <c r="M736" s="32">
        <v>6</v>
      </c>
      <c r="N736" s="71">
        <v>6.6</v>
      </c>
      <c r="O736" s="31">
        <v>9.164</v>
      </c>
      <c r="P736" s="31">
        <v>159</v>
      </c>
      <c r="Q736" s="31"/>
      <c r="R736" s="31"/>
      <c r="S736" s="31" t="s">
        <v>11</v>
      </c>
      <c r="T736" s="49"/>
    </row>
    <row r="737" spans="1:20" ht="12" customHeight="1">
      <c r="A737" s="31" t="s">
        <v>344</v>
      </c>
      <c r="B737" s="31" t="s">
        <v>52</v>
      </c>
      <c r="C737" s="5" t="s">
        <v>31</v>
      </c>
      <c r="D737" s="34">
        <v>40268</v>
      </c>
      <c r="E737" s="30">
        <v>0.5277777777777778</v>
      </c>
      <c r="F737" s="31">
        <v>311417</v>
      </c>
      <c r="G737" s="31">
        <v>6069731</v>
      </c>
      <c r="H737" s="32">
        <v>8.55</v>
      </c>
      <c r="I737" s="32">
        <v>20.7</v>
      </c>
      <c r="J737" s="31">
        <v>14.208</v>
      </c>
      <c r="K737" s="9">
        <v>14208</v>
      </c>
      <c r="L737" s="31">
        <v>104.8</v>
      </c>
      <c r="M737" s="32">
        <v>6.31</v>
      </c>
      <c r="N737" s="71">
        <v>4.5</v>
      </c>
      <c r="O737" s="31">
        <v>8.3265</v>
      </c>
      <c r="P737" s="31">
        <v>135</v>
      </c>
      <c r="Q737" s="31"/>
      <c r="R737" s="31"/>
      <c r="S737" s="31" t="s">
        <v>56</v>
      </c>
      <c r="T737" s="49"/>
    </row>
    <row r="738" spans="1:20" ht="12" customHeight="1">
      <c r="A738" s="31" t="s">
        <v>346</v>
      </c>
      <c r="B738" s="31" t="s">
        <v>52</v>
      </c>
      <c r="C738" s="5" t="s">
        <v>31</v>
      </c>
      <c r="D738" s="34">
        <v>40044</v>
      </c>
      <c r="E738" s="30">
        <v>0.6458333333333334</v>
      </c>
      <c r="F738" s="31">
        <v>311152</v>
      </c>
      <c r="G738" s="31">
        <v>6069844</v>
      </c>
      <c r="H738" s="32">
        <v>8.29</v>
      </c>
      <c r="I738" s="32">
        <v>16.14</v>
      </c>
      <c r="J738" s="31">
        <v>9.857</v>
      </c>
      <c r="K738" s="9">
        <f t="shared" si="15"/>
        <v>9857</v>
      </c>
      <c r="L738" s="31">
        <v>116.8</v>
      </c>
      <c r="M738" s="31">
        <v>7.02</v>
      </c>
      <c r="N738" s="49"/>
      <c r="O738" s="31">
        <v>7.704</v>
      </c>
      <c r="P738" s="31">
        <v>98.8</v>
      </c>
      <c r="Q738" s="31"/>
      <c r="R738" s="31"/>
      <c r="S738" s="31" t="s">
        <v>56</v>
      </c>
      <c r="T738" s="49" t="s">
        <v>347</v>
      </c>
    </row>
    <row r="739" spans="1:20" ht="12" customHeight="1">
      <c r="A739" s="31" t="s">
        <v>346</v>
      </c>
      <c r="B739" s="31" t="s">
        <v>52</v>
      </c>
      <c r="C739" s="5" t="s">
        <v>31</v>
      </c>
      <c r="D739" s="34">
        <v>40046</v>
      </c>
      <c r="E739" s="30">
        <v>0.5243055555555556</v>
      </c>
      <c r="F739" s="31">
        <v>311152</v>
      </c>
      <c r="G739" s="31">
        <v>6069844</v>
      </c>
      <c r="H739" s="32">
        <v>8.02</v>
      </c>
      <c r="I739" s="32">
        <v>13.62</v>
      </c>
      <c r="J739" s="31">
        <v>9.335</v>
      </c>
      <c r="K739" s="9">
        <f t="shared" si="15"/>
        <v>9335</v>
      </c>
      <c r="L739" s="31">
        <v>146.8</v>
      </c>
      <c r="M739" s="31">
        <v>7.6</v>
      </c>
      <c r="N739" s="49">
        <v>44</v>
      </c>
      <c r="O739" s="31">
        <v>7.765</v>
      </c>
      <c r="P739" s="31">
        <v>98.4</v>
      </c>
      <c r="Q739" s="31"/>
      <c r="R739" s="31"/>
      <c r="S739" s="31" t="s">
        <v>53</v>
      </c>
      <c r="T739" s="49"/>
    </row>
    <row r="740" spans="1:20" ht="12" customHeight="1">
      <c r="A740" s="31" t="s">
        <v>346</v>
      </c>
      <c r="B740" s="31" t="s">
        <v>52</v>
      </c>
      <c r="C740" s="5" t="s">
        <v>31</v>
      </c>
      <c r="D740" s="34">
        <v>40052</v>
      </c>
      <c r="E740" s="30">
        <v>0.4201388888888889</v>
      </c>
      <c r="F740" s="31">
        <v>311152</v>
      </c>
      <c r="G740" s="31">
        <v>6069844</v>
      </c>
      <c r="H740" s="32">
        <v>7.52</v>
      </c>
      <c r="I740" s="32">
        <v>13.19</v>
      </c>
      <c r="J740" s="31">
        <v>6.289</v>
      </c>
      <c r="K740" s="9">
        <f t="shared" si="15"/>
        <v>6289</v>
      </c>
      <c r="L740" s="31">
        <v>219.7</v>
      </c>
      <c r="M740" s="31">
        <v>5.71</v>
      </c>
      <c r="N740" s="49">
        <v>35</v>
      </c>
      <c r="O740" s="31">
        <v>5.28</v>
      </c>
      <c r="P740" s="31">
        <v>78.8</v>
      </c>
      <c r="Q740" s="31"/>
      <c r="R740" s="31"/>
      <c r="S740" s="31" t="s">
        <v>55</v>
      </c>
      <c r="T740" s="49"/>
    </row>
    <row r="741" spans="1:20" ht="12" customHeight="1">
      <c r="A741" s="31" t="s">
        <v>346</v>
      </c>
      <c r="B741" s="31" t="s">
        <v>52</v>
      </c>
      <c r="C741" s="5" t="s">
        <v>31</v>
      </c>
      <c r="D741" s="34">
        <v>40053</v>
      </c>
      <c r="E741" s="30">
        <v>0.513888888888889</v>
      </c>
      <c r="F741" s="31">
        <v>311152</v>
      </c>
      <c r="G741" s="31">
        <v>6069844</v>
      </c>
      <c r="H741" s="32">
        <v>8</v>
      </c>
      <c r="I741" s="32">
        <v>17.43</v>
      </c>
      <c r="J741" s="31">
        <v>6.531</v>
      </c>
      <c r="K741" s="9">
        <f t="shared" si="15"/>
        <v>6531</v>
      </c>
      <c r="L741" s="31">
        <v>191.6</v>
      </c>
      <c r="M741" s="31">
        <v>6.67</v>
      </c>
      <c r="N741" s="49">
        <v>28</v>
      </c>
      <c r="O741" s="31">
        <v>4.97</v>
      </c>
      <c r="P741" s="31">
        <v>72.8</v>
      </c>
      <c r="Q741" s="31"/>
      <c r="R741" s="31"/>
      <c r="S741" s="31" t="s">
        <v>56</v>
      </c>
      <c r="T741" s="49"/>
    </row>
    <row r="742" spans="1:20" ht="12" customHeight="1">
      <c r="A742" s="31" t="s">
        <v>346</v>
      </c>
      <c r="B742" s="31" t="s">
        <v>52</v>
      </c>
      <c r="C742" s="5" t="s">
        <v>31</v>
      </c>
      <c r="D742" s="34">
        <v>40056</v>
      </c>
      <c r="E742" s="30">
        <v>0.5069444444444444</v>
      </c>
      <c r="F742" s="31">
        <v>311152</v>
      </c>
      <c r="G742" s="31">
        <v>6069844</v>
      </c>
      <c r="H742" s="32">
        <v>7.49</v>
      </c>
      <c r="I742" s="32">
        <v>15.47</v>
      </c>
      <c r="J742" s="31">
        <v>5.344</v>
      </c>
      <c r="K742" s="9">
        <f t="shared" si="15"/>
        <v>5344</v>
      </c>
      <c r="L742" s="31">
        <v>127.4</v>
      </c>
      <c r="M742" s="31">
        <v>6.15</v>
      </c>
      <c r="N742" s="49">
        <v>46</v>
      </c>
      <c r="O742" s="31">
        <v>4.252</v>
      </c>
      <c r="P742" s="31">
        <v>65</v>
      </c>
      <c r="Q742" s="31"/>
      <c r="R742" s="31"/>
      <c r="S742" s="31" t="s">
        <v>343</v>
      </c>
      <c r="T742" s="49"/>
    </row>
    <row r="743" spans="1:20" ht="12" customHeight="1">
      <c r="A743" s="31" t="s">
        <v>346</v>
      </c>
      <c r="B743" s="31" t="s">
        <v>52</v>
      </c>
      <c r="C743" s="5" t="s">
        <v>31</v>
      </c>
      <c r="D743" s="34">
        <v>40057</v>
      </c>
      <c r="E743" s="30">
        <v>0.40277777777777773</v>
      </c>
      <c r="F743" s="31">
        <v>311152</v>
      </c>
      <c r="G743" s="31">
        <v>6069844</v>
      </c>
      <c r="H743" s="32">
        <v>7.67</v>
      </c>
      <c r="I743" s="32">
        <v>13.72</v>
      </c>
      <c r="J743" s="31">
        <v>4.992</v>
      </c>
      <c r="K743" s="9">
        <f t="shared" si="15"/>
        <v>4992</v>
      </c>
      <c r="L743" s="31">
        <v>193.6</v>
      </c>
      <c r="M743" s="31">
        <v>10.85</v>
      </c>
      <c r="N743" s="49">
        <v>30</v>
      </c>
      <c r="O743" s="31">
        <v>4.139</v>
      </c>
      <c r="P743" s="31">
        <v>57</v>
      </c>
      <c r="Q743" s="31"/>
      <c r="R743" s="31"/>
      <c r="S743" s="31" t="s">
        <v>56</v>
      </c>
      <c r="T743" s="49"/>
    </row>
    <row r="744" spans="1:20" ht="12" customHeight="1">
      <c r="A744" s="31" t="s">
        <v>346</v>
      </c>
      <c r="B744" s="31" t="s">
        <v>52</v>
      </c>
      <c r="C744" s="5" t="s">
        <v>31</v>
      </c>
      <c r="D744" s="34">
        <v>40060</v>
      </c>
      <c r="E744" s="30">
        <v>0.5208333333333334</v>
      </c>
      <c r="F744" s="31">
        <v>311152</v>
      </c>
      <c r="G744" s="31">
        <v>6069844</v>
      </c>
      <c r="H744" s="32">
        <v>7.53</v>
      </c>
      <c r="I744" s="32">
        <v>13.59</v>
      </c>
      <c r="J744" s="31">
        <v>4.981</v>
      </c>
      <c r="K744" s="9">
        <f t="shared" si="15"/>
        <v>4981</v>
      </c>
      <c r="L744" s="31">
        <v>192</v>
      </c>
      <c r="M744" s="31" t="s">
        <v>38</v>
      </c>
      <c r="N744" s="49">
        <v>50</v>
      </c>
      <c r="O744" s="31">
        <v>4.14</v>
      </c>
      <c r="P744" s="31">
        <v>71</v>
      </c>
      <c r="Q744" s="31"/>
      <c r="R744" s="31"/>
      <c r="S744" s="31" t="s">
        <v>57</v>
      </c>
      <c r="T744" s="49"/>
    </row>
    <row r="745" spans="1:20" ht="12" customHeight="1">
      <c r="A745" s="31" t="s">
        <v>346</v>
      </c>
      <c r="B745" s="31" t="s">
        <v>52</v>
      </c>
      <c r="C745" s="5" t="s">
        <v>31</v>
      </c>
      <c r="D745" s="34">
        <v>40063</v>
      </c>
      <c r="E745" s="30">
        <v>0</v>
      </c>
      <c r="F745" s="31">
        <v>311152</v>
      </c>
      <c r="G745" s="31">
        <v>6069844</v>
      </c>
      <c r="H745" s="32">
        <v>7.8</v>
      </c>
      <c r="I745" s="32">
        <v>16.2</v>
      </c>
      <c r="J745" s="31">
        <v>6.508</v>
      </c>
      <c r="K745" s="9">
        <f t="shared" si="15"/>
        <v>6508</v>
      </c>
      <c r="L745" s="31"/>
      <c r="M745" s="32">
        <v>9.11</v>
      </c>
      <c r="N745" s="49">
        <v>38</v>
      </c>
      <c r="O745" s="31" t="s">
        <v>38</v>
      </c>
      <c r="P745" s="31">
        <v>66</v>
      </c>
      <c r="Q745" s="31"/>
      <c r="R745" s="31"/>
      <c r="S745" s="31" t="s">
        <v>340</v>
      </c>
      <c r="T745" s="49"/>
    </row>
    <row r="746" spans="1:20" ht="12" customHeight="1">
      <c r="A746" s="31" t="s">
        <v>346</v>
      </c>
      <c r="B746" s="31" t="s">
        <v>52</v>
      </c>
      <c r="C746" s="5" t="s">
        <v>31</v>
      </c>
      <c r="D746" s="34">
        <v>40064</v>
      </c>
      <c r="E746" s="30">
        <v>0</v>
      </c>
      <c r="F746" s="31">
        <v>311152</v>
      </c>
      <c r="G746" s="31">
        <v>6069844</v>
      </c>
      <c r="H746" s="32">
        <v>7.56</v>
      </c>
      <c r="I746" s="32">
        <v>13.7</v>
      </c>
      <c r="J746" s="31">
        <v>5.328</v>
      </c>
      <c r="K746" s="9">
        <f t="shared" si="15"/>
        <v>5328</v>
      </c>
      <c r="L746" s="31">
        <v>188.3</v>
      </c>
      <c r="M746" s="32">
        <v>8.57</v>
      </c>
      <c r="N746" s="49">
        <v>29</v>
      </c>
      <c r="O746" s="31" t="s">
        <v>38</v>
      </c>
      <c r="P746" s="31">
        <v>69</v>
      </c>
      <c r="Q746" s="31"/>
      <c r="R746" s="31"/>
      <c r="S746" s="31" t="s">
        <v>58</v>
      </c>
      <c r="T746" s="49"/>
    </row>
    <row r="747" spans="1:20" ht="12" customHeight="1">
      <c r="A747" s="31" t="s">
        <v>346</v>
      </c>
      <c r="B747" s="31" t="s">
        <v>52</v>
      </c>
      <c r="C747" s="5" t="s">
        <v>31</v>
      </c>
      <c r="D747" s="34">
        <v>40066</v>
      </c>
      <c r="E747" s="30">
        <v>0.5381944444444444</v>
      </c>
      <c r="F747" s="31">
        <v>311152</v>
      </c>
      <c r="G747" s="31">
        <v>6069844</v>
      </c>
      <c r="H747" s="32">
        <v>8</v>
      </c>
      <c r="I747" s="32">
        <v>18.03</v>
      </c>
      <c r="J747" s="31">
        <v>6.411</v>
      </c>
      <c r="K747" s="9">
        <f t="shared" si="15"/>
        <v>6411</v>
      </c>
      <c r="L747" s="31">
        <v>154.9</v>
      </c>
      <c r="M747" s="32">
        <v>10.9</v>
      </c>
      <c r="N747" s="49">
        <v>16</v>
      </c>
      <c r="O747" s="31">
        <v>4.183</v>
      </c>
      <c r="P747" s="31">
        <v>81</v>
      </c>
      <c r="Q747" s="31"/>
      <c r="R747" s="31"/>
      <c r="S747" s="31" t="s">
        <v>56</v>
      </c>
      <c r="T747" s="49"/>
    </row>
    <row r="748" spans="1:20" ht="12" customHeight="1">
      <c r="A748" s="31" t="s">
        <v>346</v>
      </c>
      <c r="B748" s="31" t="s">
        <v>52</v>
      </c>
      <c r="C748" s="5" t="s">
        <v>31</v>
      </c>
      <c r="D748" s="34">
        <v>40070</v>
      </c>
      <c r="E748" s="30">
        <v>0.4375</v>
      </c>
      <c r="F748" s="31">
        <v>311152</v>
      </c>
      <c r="G748" s="31">
        <v>6069844</v>
      </c>
      <c r="H748" s="32">
        <v>8.34</v>
      </c>
      <c r="I748" s="32">
        <v>15.42</v>
      </c>
      <c r="J748" s="31">
        <v>7.125</v>
      </c>
      <c r="K748" s="9">
        <f t="shared" si="15"/>
        <v>7125</v>
      </c>
      <c r="L748" s="31">
        <v>150.4</v>
      </c>
      <c r="M748" s="32">
        <v>9.59</v>
      </c>
      <c r="N748" s="49">
        <v>46</v>
      </c>
      <c r="O748" s="31">
        <v>5.674</v>
      </c>
      <c r="P748" s="31">
        <v>114</v>
      </c>
      <c r="Q748" s="31"/>
      <c r="R748" s="31"/>
      <c r="S748" s="31" t="s">
        <v>56</v>
      </c>
      <c r="T748" s="49"/>
    </row>
    <row r="749" spans="1:20" ht="12" customHeight="1">
      <c r="A749" s="31" t="s">
        <v>346</v>
      </c>
      <c r="B749" s="31" t="s">
        <v>52</v>
      </c>
      <c r="C749" s="5" t="s">
        <v>31</v>
      </c>
      <c r="D749" s="34">
        <v>40071</v>
      </c>
      <c r="E749" s="30">
        <v>0.4548611111111111</v>
      </c>
      <c r="F749" s="31">
        <v>311152</v>
      </c>
      <c r="G749" s="31">
        <v>6069844</v>
      </c>
      <c r="H749" s="32">
        <v>8.28</v>
      </c>
      <c r="I749" s="32">
        <v>16.97</v>
      </c>
      <c r="J749" s="31">
        <v>7.525</v>
      </c>
      <c r="K749" s="9">
        <f t="shared" si="15"/>
        <v>7525</v>
      </c>
      <c r="L749" s="31">
        <v>191.6</v>
      </c>
      <c r="M749" s="32">
        <v>8.92</v>
      </c>
      <c r="N749" s="49">
        <v>31</v>
      </c>
      <c r="O749" s="31">
        <v>5.781</v>
      </c>
      <c r="P749" s="31">
        <v>150</v>
      </c>
      <c r="Q749" s="31"/>
      <c r="R749" s="31"/>
      <c r="S749" s="31" t="s">
        <v>56</v>
      </c>
      <c r="T749" s="49"/>
    </row>
    <row r="750" spans="1:20" ht="12" customHeight="1">
      <c r="A750" s="31" t="s">
        <v>346</v>
      </c>
      <c r="B750" s="31" t="s">
        <v>52</v>
      </c>
      <c r="C750" s="5" t="s">
        <v>31</v>
      </c>
      <c r="D750" s="34">
        <v>40073</v>
      </c>
      <c r="E750" s="30">
        <v>0.3680555555555556</v>
      </c>
      <c r="F750" s="31">
        <v>311152</v>
      </c>
      <c r="G750" s="31">
        <v>6069844</v>
      </c>
      <c r="H750" s="32">
        <v>8.18</v>
      </c>
      <c r="I750" s="32">
        <v>14.72</v>
      </c>
      <c r="J750" s="31">
        <v>7.551</v>
      </c>
      <c r="K750" s="9">
        <f t="shared" si="15"/>
        <v>7551</v>
      </c>
      <c r="L750" s="31">
        <v>200</v>
      </c>
      <c r="M750" s="32">
        <v>8.43</v>
      </c>
      <c r="N750" s="49">
        <v>34</v>
      </c>
      <c r="O750" s="31">
        <v>6.104</v>
      </c>
      <c r="P750" s="31">
        <v>144</v>
      </c>
      <c r="Q750" s="31"/>
      <c r="R750" s="31"/>
      <c r="S750" s="31" t="s">
        <v>59</v>
      </c>
      <c r="T750" s="49"/>
    </row>
    <row r="751" spans="1:20" ht="12" customHeight="1">
      <c r="A751" s="31" t="s">
        <v>346</v>
      </c>
      <c r="B751" s="31" t="s">
        <v>52</v>
      </c>
      <c r="C751" s="5" t="s">
        <v>31</v>
      </c>
      <c r="D751" s="34">
        <v>40074</v>
      </c>
      <c r="E751" s="30">
        <v>0.44097222222222227</v>
      </c>
      <c r="F751" s="31">
        <v>311152</v>
      </c>
      <c r="G751" s="31">
        <v>6069844</v>
      </c>
      <c r="H751" s="32">
        <v>8.28</v>
      </c>
      <c r="I751" s="32">
        <v>15.39</v>
      </c>
      <c r="J751" s="31">
        <v>7.428</v>
      </c>
      <c r="K751" s="9">
        <f t="shared" si="15"/>
        <v>7428</v>
      </c>
      <c r="L751" s="31">
        <v>210.6</v>
      </c>
      <c r="M751" s="32">
        <v>9.32</v>
      </c>
      <c r="N751" s="49">
        <v>37</v>
      </c>
      <c r="O751" s="31">
        <v>5.915</v>
      </c>
      <c r="P751" s="31">
        <v>138</v>
      </c>
      <c r="Q751" s="31"/>
      <c r="R751" s="31"/>
      <c r="S751" s="31" t="s">
        <v>56</v>
      </c>
      <c r="T751" s="49"/>
    </row>
    <row r="752" spans="1:20" ht="12" customHeight="1">
      <c r="A752" s="31" t="s">
        <v>346</v>
      </c>
      <c r="B752" s="31" t="s">
        <v>52</v>
      </c>
      <c r="C752" s="5" t="s">
        <v>31</v>
      </c>
      <c r="D752" s="34">
        <v>40084</v>
      </c>
      <c r="E752" s="30">
        <v>0.46597222222222223</v>
      </c>
      <c r="F752" s="31">
        <v>311152</v>
      </c>
      <c r="G752" s="31">
        <v>6069844</v>
      </c>
      <c r="H752" s="32">
        <v>7.96</v>
      </c>
      <c r="I752" s="32">
        <v>14.84</v>
      </c>
      <c r="J752" s="31">
        <v>6.772</v>
      </c>
      <c r="K752" s="9">
        <f t="shared" si="15"/>
        <v>6772</v>
      </c>
      <c r="L752" s="31">
        <v>180</v>
      </c>
      <c r="M752" s="32">
        <v>10.83</v>
      </c>
      <c r="N752" s="49"/>
      <c r="O752" s="31">
        <v>5.463</v>
      </c>
      <c r="P752" s="31">
        <v>105</v>
      </c>
      <c r="Q752" s="31"/>
      <c r="R752" s="31"/>
      <c r="S752" s="31" t="s">
        <v>56</v>
      </c>
      <c r="T752" s="49"/>
    </row>
    <row r="753" spans="1:20" ht="12" customHeight="1">
      <c r="A753" s="31" t="s">
        <v>346</v>
      </c>
      <c r="B753" s="31" t="s">
        <v>52</v>
      </c>
      <c r="C753" s="5" t="s">
        <v>31</v>
      </c>
      <c r="D753" s="34">
        <v>40085</v>
      </c>
      <c r="E753" s="30">
        <v>0.40277777777777773</v>
      </c>
      <c r="F753" s="31">
        <v>311152</v>
      </c>
      <c r="G753" s="31">
        <v>6069844</v>
      </c>
      <c r="H753" s="32">
        <v>8.23</v>
      </c>
      <c r="I753" s="32">
        <v>16</v>
      </c>
      <c r="J753" s="31">
        <v>6.874</v>
      </c>
      <c r="K753" s="9">
        <f t="shared" si="15"/>
        <v>6874</v>
      </c>
      <c r="L753" s="31">
        <v>204.7</v>
      </c>
      <c r="M753" s="32">
        <v>9.28</v>
      </c>
      <c r="N753" s="49">
        <v>38</v>
      </c>
      <c r="O753" s="31">
        <v>5.39</v>
      </c>
      <c r="P753" s="31">
        <v>180</v>
      </c>
      <c r="Q753" s="31"/>
      <c r="R753" s="31"/>
      <c r="S753" s="31" t="s">
        <v>55</v>
      </c>
      <c r="T753" s="49"/>
    </row>
    <row r="754" spans="1:20" ht="12" customHeight="1">
      <c r="A754" s="31" t="s">
        <v>346</v>
      </c>
      <c r="B754" s="31" t="s">
        <v>52</v>
      </c>
      <c r="C754" s="5" t="s">
        <v>31</v>
      </c>
      <c r="D754" s="34">
        <v>40086</v>
      </c>
      <c r="E754" s="30">
        <v>0.5104166666666666</v>
      </c>
      <c r="F754" s="31">
        <v>311152</v>
      </c>
      <c r="G754" s="31">
        <v>6069844</v>
      </c>
      <c r="H754" s="32">
        <v>8.31</v>
      </c>
      <c r="I754" s="32">
        <v>16.88</v>
      </c>
      <c r="J754" s="31">
        <v>7.112</v>
      </c>
      <c r="K754" s="9">
        <f t="shared" si="15"/>
        <v>7112</v>
      </c>
      <c r="L754" s="31">
        <v>174.4</v>
      </c>
      <c r="M754" s="32">
        <v>10.72</v>
      </c>
      <c r="N754" s="49">
        <v>27</v>
      </c>
      <c r="O754" s="31">
        <v>5.472</v>
      </c>
      <c r="P754" s="31">
        <v>135</v>
      </c>
      <c r="Q754" s="31"/>
      <c r="R754" s="31"/>
      <c r="S754" s="31" t="s">
        <v>59</v>
      </c>
      <c r="T754" s="49"/>
    </row>
    <row r="755" spans="1:20" ht="12" customHeight="1">
      <c r="A755" s="31" t="s">
        <v>346</v>
      </c>
      <c r="B755" s="31" t="s">
        <v>52</v>
      </c>
      <c r="C755" s="5" t="s">
        <v>31</v>
      </c>
      <c r="D755" s="34">
        <v>40087</v>
      </c>
      <c r="E755" s="30">
        <v>0.4305555555555556</v>
      </c>
      <c r="F755" s="31">
        <v>311152</v>
      </c>
      <c r="G755" s="31">
        <v>6069844</v>
      </c>
      <c r="H755" s="32">
        <v>8.29</v>
      </c>
      <c r="I755" s="32">
        <v>14.56</v>
      </c>
      <c r="J755" s="31">
        <v>6.748</v>
      </c>
      <c r="K755" s="9">
        <f t="shared" si="15"/>
        <v>6748</v>
      </c>
      <c r="L755" s="31">
        <v>196.9</v>
      </c>
      <c r="M755" s="32">
        <v>9.33</v>
      </c>
      <c r="N755" s="49">
        <v>38</v>
      </c>
      <c r="O755" s="31">
        <v>5.477</v>
      </c>
      <c r="P755" s="31">
        <v>156</v>
      </c>
      <c r="Q755" s="31"/>
      <c r="R755" s="31"/>
      <c r="S755" s="31" t="s">
        <v>55</v>
      </c>
      <c r="T755" s="49"/>
    </row>
    <row r="756" spans="1:20" ht="12" customHeight="1">
      <c r="A756" s="31" t="s">
        <v>346</v>
      </c>
      <c r="B756" s="31" t="s">
        <v>52</v>
      </c>
      <c r="C756" s="5" t="s">
        <v>31</v>
      </c>
      <c r="D756" s="34">
        <v>40092</v>
      </c>
      <c r="E756" s="30">
        <v>0.4756944444444444</v>
      </c>
      <c r="F756" s="31">
        <v>311152</v>
      </c>
      <c r="G756" s="31">
        <v>6069844</v>
      </c>
      <c r="H756" s="32">
        <v>8.5</v>
      </c>
      <c r="I756" s="32">
        <v>16.8</v>
      </c>
      <c r="J756" s="31">
        <v>6.742</v>
      </c>
      <c r="K756" s="9">
        <f t="shared" si="15"/>
        <v>6742</v>
      </c>
      <c r="L756" s="31"/>
      <c r="M756" s="32">
        <v>8.45</v>
      </c>
      <c r="N756" s="49"/>
      <c r="O756" s="31">
        <v>4.238</v>
      </c>
      <c r="P756" s="31">
        <v>210</v>
      </c>
      <c r="Q756" s="31"/>
      <c r="R756" s="31"/>
      <c r="S756" s="31" t="s">
        <v>55</v>
      </c>
      <c r="T756" s="49"/>
    </row>
    <row r="757" spans="1:20" ht="12" customHeight="1">
      <c r="A757" s="31" t="s">
        <v>346</v>
      </c>
      <c r="B757" s="31" t="s">
        <v>52</v>
      </c>
      <c r="C757" s="5" t="s">
        <v>31</v>
      </c>
      <c r="D757" s="34">
        <v>40094</v>
      </c>
      <c r="E757" s="30">
        <v>0.4513888888888889</v>
      </c>
      <c r="F757" s="31">
        <v>311152</v>
      </c>
      <c r="G757" s="31">
        <v>6069844</v>
      </c>
      <c r="H757" s="32">
        <v>8.66</v>
      </c>
      <c r="I757" s="32">
        <v>14</v>
      </c>
      <c r="J757" s="31">
        <v>6.529</v>
      </c>
      <c r="K757" s="9">
        <f t="shared" si="15"/>
        <v>6529</v>
      </c>
      <c r="L757" s="31"/>
      <c r="M757" s="32">
        <v>8.57</v>
      </c>
      <c r="N757" s="49">
        <v>45</v>
      </c>
      <c r="O757" s="31">
        <v>4.6695</v>
      </c>
      <c r="P757" s="31">
        <f>0.52*300</f>
        <v>156</v>
      </c>
      <c r="Q757" s="31"/>
      <c r="R757" s="31"/>
      <c r="S757" s="31" t="s">
        <v>56</v>
      </c>
      <c r="T757" s="49"/>
    </row>
    <row r="758" spans="1:20" ht="12" customHeight="1">
      <c r="A758" s="31" t="s">
        <v>346</v>
      </c>
      <c r="B758" s="31" t="s">
        <v>52</v>
      </c>
      <c r="C758" s="5" t="s">
        <v>31</v>
      </c>
      <c r="D758" s="34">
        <v>40095</v>
      </c>
      <c r="E758" s="30">
        <v>0.4548611111111111</v>
      </c>
      <c r="F758" s="31">
        <v>311152</v>
      </c>
      <c r="G758" s="31">
        <v>6069844</v>
      </c>
      <c r="H758" s="32">
        <v>8.51</v>
      </c>
      <c r="I758" s="32">
        <v>14</v>
      </c>
      <c r="J758" s="31">
        <v>6.988</v>
      </c>
      <c r="K758" s="9">
        <f t="shared" si="15"/>
        <v>6988</v>
      </c>
      <c r="L758" s="31"/>
      <c r="M758" s="32">
        <v>9.61</v>
      </c>
      <c r="N758" s="49">
        <v>37</v>
      </c>
      <c r="O758" s="31">
        <v>4.6345</v>
      </c>
      <c r="P758" s="31">
        <f>0.52*300</f>
        <v>156</v>
      </c>
      <c r="Q758" s="31"/>
      <c r="R758" s="31"/>
      <c r="S758" s="31" t="s">
        <v>56</v>
      </c>
      <c r="T758" s="49"/>
    </row>
    <row r="759" spans="1:20" ht="12" customHeight="1">
      <c r="A759" s="31" t="s">
        <v>346</v>
      </c>
      <c r="B759" s="31" t="s">
        <v>52</v>
      </c>
      <c r="C759" s="5" t="s">
        <v>31</v>
      </c>
      <c r="D759" s="34">
        <v>40105</v>
      </c>
      <c r="E759" s="30">
        <v>0.4861111111111111</v>
      </c>
      <c r="F759" s="31">
        <v>311152</v>
      </c>
      <c r="G759" s="31">
        <v>6069844</v>
      </c>
      <c r="H759" s="32">
        <v>8.52</v>
      </c>
      <c r="I759" s="32">
        <v>19.12</v>
      </c>
      <c r="J759" s="31">
        <v>6.982</v>
      </c>
      <c r="K759" s="9">
        <f t="shared" si="15"/>
        <v>6982</v>
      </c>
      <c r="L759" s="31"/>
      <c r="M759" s="32">
        <v>8.65</v>
      </c>
      <c r="N759" s="49"/>
      <c r="O759" s="31">
        <v>4.567</v>
      </c>
      <c r="P759" s="31">
        <v>129</v>
      </c>
      <c r="Q759" s="31"/>
      <c r="R759" s="31"/>
      <c r="S759" s="31" t="s">
        <v>60</v>
      </c>
      <c r="T759" s="49"/>
    </row>
    <row r="760" spans="1:20" ht="12" customHeight="1">
      <c r="A760" s="31" t="s">
        <v>346</v>
      </c>
      <c r="B760" s="31" t="s">
        <v>52</v>
      </c>
      <c r="C760" s="5" t="s">
        <v>31</v>
      </c>
      <c r="D760" s="34">
        <v>40106</v>
      </c>
      <c r="E760" s="30">
        <v>0.5208333333333334</v>
      </c>
      <c r="F760" s="31">
        <v>311152</v>
      </c>
      <c r="G760" s="31">
        <v>6069844</v>
      </c>
      <c r="H760" s="32">
        <v>8.35</v>
      </c>
      <c r="I760" s="32">
        <v>17.69</v>
      </c>
      <c r="J760" s="31">
        <v>6.965</v>
      </c>
      <c r="K760" s="9">
        <v>6965</v>
      </c>
      <c r="L760" s="31">
        <v>84.7</v>
      </c>
      <c r="M760" s="32">
        <v>9.63</v>
      </c>
      <c r="N760" s="49"/>
      <c r="O760" s="31">
        <v>5.262</v>
      </c>
      <c r="P760" s="31">
        <f>0.56*300</f>
        <v>168.00000000000003</v>
      </c>
      <c r="Q760" s="31"/>
      <c r="R760" s="31"/>
      <c r="S760" s="31" t="s">
        <v>61</v>
      </c>
      <c r="T760" s="49"/>
    </row>
    <row r="761" spans="1:20" ht="12" customHeight="1">
      <c r="A761" s="31" t="s">
        <v>346</v>
      </c>
      <c r="B761" s="31" t="s">
        <v>52</v>
      </c>
      <c r="C761" s="5" t="s">
        <v>31</v>
      </c>
      <c r="D761" s="34">
        <v>40108</v>
      </c>
      <c r="E761" s="30">
        <v>0.4270833333333333</v>
      </c>
      <c r="F761" s="31">
        <v>311152</v>
      </c>
      <c r="G761" s="31">
        <v>6069844</v>
      </c>
      <c r="H761" s="32">
        <v>8.51</v>
      </c>
      <c r="I761" s="32">
        <v>17.95</v>
      </c>
      <c r="J761" s="31">
        <v>6.967</v>
      </c>
      <c r="K761" s="9">
        <f aca="true" t="shared" si="16" ref="K761:K822">J761*1000</f>
        <v>6967</v>
      </c>
      <c r="L761" s="31"/>
      <c r="M761" s="32">
        <v>7.44</v>
      </c>
      <c r="N761" s="49">
        <v>36</v>
      </c>
      <c r="O761" s="31">
        <v>5.233</v>
      </c>
      <c r="P761" s="31">
        <f>0.59*300</f>
        <v>177</v>
      </c>
      <c r="Q761" s="31"/>
      <c r="R761" s="31"/>
      <c r="S761" s="31" t="s">
        <v>60</v>
      </c>
      <c r="T761" s="49"/>
    </row>
    <row r="762" spans="1:20" ht="12" customHeight="1">
      <c r="A762" s="31" t="s">
        <v>346</v>
      </c>
      <c r="B762" s="31" t="s">
        <v>52</v>
      </c>
      <c r="C762" s="5" t="s">
        <v>31</v>
      </c>
      <c r="D762" s="34">
        <v>40109</v>
      </c>
      <c r="E762" s="30">
        <v>0.47222222222222227</v>
      </c>
      <c r="F762" s="31">
        <v>311152</v>
      </c>
      <c r="G762" s="31">
        <v>6069844</v>
      </c>
      <c r="H762" s="32">
        <v>8.46</v>
      </c>
      <c r="I762" s="32">
        <v>20.4</v>
      </c>
      <c r="J762" s="31">
        <v>7.509</v>
      </c>
      <c r="K762" s="9">
        <f t="shared" si="16"/>
        <v>7509</v>
      </c>
      <c r="L762" s="31"/>
      <c r="M762" s="32">
        <v>7.7</v>
      </c>
      <c r="N762" s="49">
        <v>33</v>
      </c>
      <c r="O762" s="31">
        <v>5.31</v>
      </c>
      <c r="P762" s="31">
        <v>132</v>
      </c>
      <c r="Q762" s="31"/>
      <c r="R762" s="31"/>
      <c r="S762" s="31" t="s">
        <v>56</v>
      </c>
      <c r="T762" s="49"/>
    </row>
    <row r="763" spans="1:20" ht="12" customHeight="1">
      <c r="A763" s="31" t="s">
        <v>346</v>
      </c>
      <c r="B763" s="31" t="s">
        <v>52</v>
      </c>
      <c r="C763" s="5" t="s">
        <v>31</v>
      </c>
      <c r="D763" s="34">
        <v>40113</v>
      </c>
      <c r="E763" s="30">
        <v>0.46527777777777773</v>
      </c>
      <c r="F763" s="31">
        <v>311152</v>
      </c>
      <c r="G763" s="31">
        <v>6069844</v>
      </c>
      <c r="H763" s="32">
        <v>8.47</v>
      </c>
      <c r="I763" s="32">
        <v>18.5</v>
      </c>
      <c r="J763" s="31">
        <v>7.391</v>
      </c>
      <c r="K763" s="9">
        <f t="shared" si="16"/>
        <v>7391</v>
      </c>
      <c r="L763" s="31"/>
      <c r="M763" s="32">
        <v>7.52</v>
      </c>
      <c r="N763" s="49">
        <v>31</v>
      </c>
      <c r="O763" s="31">
        <v>4.504</v>
      </c>
      <c r="P763" s="31">
        <v>201</v>
      </c>
      <c r="Q763" s="31"/>
      <c r="R763" s="31"/>
      <c r="S763" s="31" t="s">
        <v>55</v>
      </c>
      <c r="T763" s="49"/>
    </row>
    <row r="764" spans="1:20" ht="12" customHeight="1">
      <c r="A764" s="31" t="s">
        <v>346</v>
      </c>
      <c r="B764" s="31" t="s">
        <v>52</v>
      </c>
      <c r="C764" s="5" t="s">
        <v>31</v>
      </c>
      <c r="D764" s="34">
        <v>40114</v>
      </c>
      <c r="E764" s="30">
        <v>0.517361111111111</v>
      </c>
      <c r="F764" s="31">
        <v>311152</v>
      </c>
      <c r="G764" s="31">
        <v>6069844</v>
      </c>
      <c r="H764" s="32">
        <v>8.62</v>
      </c>
      <c r="I764" s="32">
        <v>24.1</v>
      </c>
      <c r="J764" s="31">
        <v>8.217</v>
      </c>
      <c r="K764" s="9">
        <f t="shared" si="16"/>
        <v>8217</v>
      </c>
      <c r="L764" s="31"/>
      <c r="M764" s="32">
        <v>7.23</v>
      </c>
      <c r="N764" s="49">
        <v>20</v>
      </c>
      <c r="O764" s="31">
        <v>4.5612</v>
      </c>
      <c r="P764" s="31">
        <f>0.63*300</f>
        <v>189</v>
      </c>
      <c r="Q764" s="31"/>
      <c r="R764" s="31"/>
      <c r="S764" s="31" t="s">
        <v>60</v>
      </c>
      <c r="T764" s="49"/>
    </row>
    <row r="765" spans="1:20" ht="12" customHeight="1">
      <c r="A765" s="31" t="s">
        <v>346</v>
      </c>
      <c r="B765" s="31" t="s">
        <v>52</v>
      </c>
      <c r="C765" s="5" t="s">
        <v>31</v>
      </c>
      <c r="D765" s="34">
        <v>40119</v>
      </c>
      <c r="E765" s="30">
        <v>0.4236111111111111</v>
      </c>
      <c r="F765" s="31"/>
      <c r="G765" s="31"/>
      <c r="H765" s="32">
        <v>8.43</v>
      </c>
      <c r="I765" s="32">
        <v>23.1</v>
      </c>
      <c r="J765" s="31">
        <v>8.111</v>
      </c>
      <c r="K765" s="9">
        <f t="shared" si="16"/>
        <v>8111.000000000001</v>
      </c>
      <c r="L765" s="31"/>
      <c r="M765" s="32">
        <v>5.69</v>
      </c>
      <c r="N765" s="49">
        <v>30</v>
      </c>
      <c r="O765" s="31">
        <v>4.5695</v>
      </c>
      <c r="P765" s="31">
        <f>0.6*300</f>
        <v>180</v>
      </c>
      <c r="Q765" s="31"/>
      <c r="R765" s="31"/>
      <c r="S765" s="31" t="s">
        <v>60</v>
      </c>
      <c r="T765" s="49"/>
    </row>
    <row r="766" spans="1:20" ht="12" customHeight="1">
      <c r="A766" s="31" t="s">
        <v>346</v>
      </c>
      <c r="B766" s="31" t="s">
        <v>52</v>
      </c>
      <c r="C766" s="5" t="s">
        <v>31</v>
      </c>
      <c r="D766" s="34">
        <v>40120</v>
      </c>
      <c r="E766" s="30">
        <v>0.4166666666666667</v>
      </c>
      <c r="F766" s="31"/>
      <c r="G766" s="31"/>
      <c r="H766" s="32">
        <v>8.38</v>
      </c>
      <c r="I766" s="32">
        <v>19.3</v>
      </c>
      <c r="J766" s="31">
        <v>7.756</v>
      </c>
      <c r="K766" s="9">
        <f t="shared" si="16"/>
        <v>7756</v>
      </c>
      <c r="L766" s="31"/>
      <c r="M766" s="32"/>
      <c r="N766" s="49">
        <v>36</v>
      </c>
      <c r="O766" s="31">
        <v>4.6605</v>
      </c>
      <c r="P766" s="31">
        <f>0.55*300</f>
        <v>165</v>
      </c>
      <c r="Q766" s="31"/>
      <c r="R766" s="31"/>
      <c r="S766" s="31" t="s">
        <v>59</v>
      </c>
      <c r="T766" s="49"/>
    </row>
    <row r="767" spans="1:20" ht="12" customHeight="1">
      <c r="A767" s="31" t="s">
        <v>346</v>
      </c>
      <c r="B767" s="31" t="s">
        <v>52</v>
      </c>
      <c r="C767" s="5" t="s">
        <v>31</v>
      </c>
      <c r="D767" s="34">
        <v>40122</v>
      </c>
      <c r="E767" s="30">
        <v>0.5111111111111112</v>
      </c>
      <c r="F767" s="31"/>
      <c r="G767" s="31"/>
      <c r="H767" s="32">
        <v>8.49</v>
      </c>
      <c r="I767" s="32">
        <v>21.06</v>
      </c>
      <c r="J767" s="31">
        <v>7.952</v>
      </c>
      <c r="K767" s="9">
        <f t="shared" si="16"/>
        <v>7952</v>
      </c>
      <c r="L767" s="31"/>
      <c r="M767" s="32">
        <v>6.98</v>
      </c>
      <c r="N767" s="49">
        <v>36</v>
      </c>
      <c r="O767" s="31">
        <v>4.8314</v>
      </c>
      <c r="P767" s="31">
        <f>0.55*300</f>
        <v>165</v>
      </c>
      <c r="Q767" s="31"/>
      <c r="R767" s="31"/>
      <c r="S767" s="31" t="s">
        <v>60</v>
      </c>
      <c r="T767" s="49"/>
    </row>
    <row r="768" spans="1:20" ht="12" customHeight="1">
      <c r="A768" s="31" t="s">
        <v>346</v>
      </c>
      <c r="B768" s="31" t="s">
        <v>52</v>
      </c>
      <c r="C768" s="5" t="s">
        <v>31</v>
      </c>
      <c r="D768" s="34">
        <v>40126</v>
      </c>
      <c r="E768" s="30">
        <v>0.5555555555555556</v>
      </c>
      <c r="F768" s="31"/>
      <c r="G768" s="31"/>
      <c r="H768" s="32">
        <v>8.39</v>
      </c>
      <c r="I768" s="32">
        <v>26.5</v>
      </c>
      <c r="J768" s="31">
        <v>9.203</v>
      </c>
      <c r="K768" s="9">
        <f t="shared" si="16"/>
        <v>9203</v>
      </c>
      <c r="L768" s="31">
        <v>27</v>
      </c>
      <c r="M768" s="32"/>
      <c r="N768" s="49">
        <v>27</v>
      </c>
      <c r="O768" s="31">
        <v>4.901</v>
      </c>
      <c r="P768" s="31">
        <v>144</v>
      </c>
      <c r="Q768" s="31"/>
      <c r="R768" s="31"/>
      <c r="S768" s="31" t="s">
        <v>56</v>
      </c>
      <c r="T768" s="49"/>
    </row>
    <row r="769" spans="1:20" ht="12" customHeight="1">
      <c r="A769" s="31" t="s">
        <v>346</v>
      </c>
      <c r="B769" s="31" t="s">
        <v>52</v>
      </c>
      <c r="C769" s="5" t="s">
        <v>31</v>
      </c>
      <c r="D769" s="34">
        <v>40134</v>
      </c>
      <c r="E769" s="30">
        <v>0.47222222222222227</v>
      </c>
      <c r="F769" s="31"/>
      <c r="G769" s="31"/>
      <c r="H769" s="32">
        <v>8.32</v>
      </c>
      <c r="I769" s="32">
        <v>25.1</v>
      </c>
      <c r="J769" s="31">
        <v>9.103</v>
      </c>
      <c r="K769" s="9">
        <f t="shared" si="16"/>
        <v>9103</v>
      </c>
      <c r="L769" s="31">
        <v>15</v>
      </c>
      <c r="M769" s="32">
        <v>7.89</v>
      </c>
      <c r="N769" s="49">
        <v>15</v>
      </c>
      <c r="O769" s="31">
        <v>4.465</v>
      </c>
      <c r="P769" s="31">
        <f>0.49*300</f>
        <v>147</v>
      </c>
      <c r="Q769" s="31"/>
      <c r="R769" s="31"/>
      <c r="S769" s="31"/>
      <c r="T769" s="49"/>
    </row>
    <row r="770" spans="1:20" ht="12" customHeight="1">
      <c r="A770" s="31" t="s">
        <v>346</v>
      </c>
      <c r="B770" s="31" t="s">
        <v>52</v>
      </c>
      <c r="C770" s="5" t="s">
        <v>31</v>
      </c>
      <c r="D770" s="34">
        <v>40141</v>
      </c>
      <c r="E770" s="30">
        <v>0.4791666666666667</v>
      </c>
      <c r="F770" s="31"/>
      <c r="G770" s="31"/>
      <c r="H770" s="32">
        <v>8.5</v>
      </c>
      <c r="I770" s="32">
        <v>23.1</v>
      </c>
      <c r="J770" s="31">
        <v>9.15</v>
      </c>
      <c r="K770" s="9">
        <f t="shared" si="16"/>
        <v>9150</v>
      </c>
      <c r="L770" s="31"/>
      <c r="M770" s="32">
        <v>9.47</v>
      </c>
      <c r="N770" s="49">
        <v>17</v>
      </c>
      <c r="O770" s="31">
        <v>5.109</v>
      </c>
      <c r="P770" s="31">
        <v>177</v>
      </c>
      <c r="Q770" s="31"/>
      <c r="R770" s="31"/>
      <c r="S770" s="31" t="s">
        <v>62</v>
      </c>
      <c r="T770" s="49"/>
    </row>
    <row r="771" spans="1:20" ht="12" customHeight="1">
      <c r="A771" s="31" t="s">
        <v>348</v>
      </c>
      <c r="B771" s="31" t="s">
        <v>52</v>
      </c>
      <c r="C771" s="5" t="s">
        <v>31</v>
      </c>
      <c r="D771" s="34">
        <v>40044</v>
      </c>
      <c r="E771" s="30">
        <v>0.6527777777777778</v>
      </c>
      <c r="F771" s="31">
        <v>310934</v>
      </c>
      <c r="G771" s="31">
        <v>6069857</v>
      </c>
      <c r="H771" s="32">
        <v>8.26</v>
      </c>
      <c r="I771" s="32">
        <v>16.2</v>
      </c>
      <c r="J771" s="31">
        <v>10.106</v>
      </c>
      <c r="K771" s="9">
        <f t="shared" si="16"/>
        <v>10106</v>
      </c>
      <c r="L771" s="31">
        <v>116.6</v>
      </c>
      <c r="M771" s="31">
        <v>7.07</v>
      </c>
      <c r="N771" s="49"/>
      <c r="O771" s="31">
        <v>7.774</v>
      </c>
      <c r="P771" s="31">
        <v>106.8</v>
      </c>
      <c r="Q771" s="31"/>
      <c r="R771" s="31"/>
      <c r="S771" s="31" t="s">
        <v>56</v>
      </c>
      <c r="T771" s="49" t="s">
        <v>349</v>
      </c>
    </row>
    <row r="772" spans="1:20" ht="12" customHeight="1">
      <c r="A772" s="31" t="s">
        <v>348</v>
      </c>
      <c r="B772" s="31" t="s">
        <v>52</v>
      </c>
      <c r="C772" s="5" t="s">
        <v>31</v>
      </c>
      <c r="D772" s="34">
        <v>40046</v>
      </c>
      <c r="E772" s="30">
        <v>0.5208333333333334</v>
      </c>
      <c r="F772" s="31">
        <v>310934</v>
      </c>
      <c r="G772" s="31">
        <v>6069857</v>
      </c>
      <c r="H772" s="32">
        <v>8.09</v>
      </c>
      <c r="I772" s="32">
        <v>14.9</v>
      </c>
      <c r="J772" s="31">
        <v>9.728</v>
      </c>
      <c r="K772" s="9">
        <f t="shared" si="16"/>
        <v>9728</v>
      </c>
      <c r="L772" s="31">
        <v>130.1</v>
      </c>
      <c r="M772" s="31">
        <v>7.21</v>
      </c>
      <c r="N772" s="49">
        <v>37</v>
      </c>
      <c r="O772" s="31">
        <v>7.831</v>
      </c>
      <c r="P772" s="31">
        <v>94.8</v>
      </c>
      <c r="Q772" s="31"/>
      <c r="R772" s="31"/>
      <c r="S772" s="31" t="s">
        <v>53</v>
      </c>
      <c r="T772" s="49"/>
    </row>
    <row r="773" spans="1:20" ht="12" customHeight="1">
      <c r="A773" s="31" t="s">
        <v>348</v>
      </c>
      <c r="B773" s="31" t="s">
        <v>52</v>
      </c>
      <c r="C773" s="5" t="s">
        <v>31</v>
      </c>
      <c r="D773" s="34">
        <v>40052</v>
      </c>
      <c r="E773" s="30">
        <v>0.4166666666666667</v>
      </c>
      <c r="F773" s="31">
        <v>310934</v>
      </c>
      <c r="G773" s="31">
        <v>6069857</v>
      </c>
      <c r="H773" s="32">
        <v>7.45</v>
      </c>
      <c r="I773" s="32">
        <v>12.98</v>
      </c>
      <c r="J773" s="31">
        <v>6.488</v>
      </c>
      <c r="K773" s="9">
        <f t="shared" si="16"/>
        <v>6488</v>
      </c>
      <c r="L773" s="31">
        <v>222.7</v>
      </c>
      <c r="M773" s="31">
        <v>5.73</v>
      </c>
      <c r="N773" s="49">
        <v>57</v>
      </c>
      <c r="O773" s="31">
        <v>5.47</v>
      </c>
      <c r="P773" s="31">
        <v>80.8</v>
      </c>
      <c r="Q773" s="31"/>
      <c r="R773" s="31"/>
      <c r="S773" s="31" t="s">
        <v>350</v>
      </c>
      <c r="T773" s="49"/>
    </row>
    <row r="774" spans="1:20" ht="12" customHeight="1">
      <c r="A774" s="31" t="s">
        <v>348</v>
      </c>
      <c r="B774" s="31" t="s">
        <v>52</v>
      </c>
      <c r="C774" s="5" t="s">
        <v>31</v>
      </c>
      <c r="D774" s="34">
        <v>40053</v>
      </c>
      <c r="E774" s="30">
        <v>0.5208333333333334</v>
      </c>
      <c r="F774" s="31">
        <v>310934</v>
      </c>
      <c r="G774" s="31">
        <v>6069857</v>
      </c>
      <c r="H774" s="32">
        <v>7.94</v>
      </c>
      <c r="I774" s="32">
        <v>17.08</v>
      </c>
      <c r="J774" s="31">
        <v>5.919</v>
      </c>
      <c r="K774" s="9">
        <f t="shared" si="16"/>
        <v>5919</v>
      </c>
      <c r="L774" s="31">
        <v>189.2</v>
      </c>
      <c r="M774" s="31">
        <v>6.25</v>
      </c>
      <c r="N774" s="49">
        <v>31</v>
      </c>
      <c r="O774" s="31">
        <v>4.53</v>
      </c>
      <c r="P774" s="31">
        <v>69.2</v>
      </c>
      <c r="Q774" s="31"/>
      <c r="R774" s="31"/>
      <c r="S774" s="31" t="s">
        <v>56</v>
      </c>
      <c r="T774" s="49"/>
    </row>
    <row r="775" spans="1:20" ht="12" customHeight="1">
      <c r="A775" s="31" t="s">
        <v>348</v>
      </c>
      <c r="B775" s="31" t="s">
        <v>52</v>
      </c>
      <c r="C775" s="5" t="s">
        <v>31</v>
      </c>
      <c r="D775" s="34">
        <v>40056</v>
      </c>
      <c r="E775" s="30">
        <v>0</v>
      </c>
      <c r="F775" s="31">
        <v>310934</v>
      </c>
      <c r="G775" s="31">
        <v>6069857</v>
      </c>
      <c r="H775" s="32">
        <v>7.56</v>
      </c>
      <c r="I775" s="32">
        <v>15.96</v>
      </c>
      <c r="J775" s="31">
        <v>5.778</v>
      </c>
      <c r="K775" s="9">
        <f t="shared" si="16"/>
        <v>5778</v>
      </c>
      <c r="L775" s="31">
        <v>125.6</v>
      </c>
      <c r="M775" s="31">
        <v>6.53</v>
      </c>
      <c r="N775" s="49">
        <v>41</v>
      </c>
      <c r="O775" s="31">
        <v>4.532</v>
      </c>
      <c r="P775" s="31">
        <v>60</v>
      </c>
      <c r="Q775" s="31"/>
      <c r="R775" s="31"/>
      <c r="S775" s="31" t="s">
        <v>343</v>
      </c>
      <c r="T775" s="49"/>
    </row>
    <row r="776" spans="1:20" ht="12" customHeight="1">
      <c r="A776" s="31" t="s">
        <v>348</v>
      </c>
      <c r="B776" s="31" t="s">
        <v>52</v>
      </c>
      <c r="C776" s="5" t="s">
        <v>31</v>
      </c>
      <c r="D776" s="34">
        <v>40057</v>
      </c>
      <c r="E776" s="30">
        <v>0.40972222222222227</v>
      </c>
      <c r="F776" s="31">
        <v>310934</v>
      </c>
      <c r="G776" s="31">
        <v>6069857</v>
      </c>
      <c r="H776" s="32">
        <v>7.67</v>
      </c>
      <c r="I776" s="32">
        <v>13.95</v>
      </c>
      <c r="J776" s="31">
        <v>5.168</v>
      </c>
      <c r="K776" s="9">
        <f t="shared" si="16"/>
        <v>5168</v>
      </c>
      <c r="L776" s="31">
        <v>192.8</v>
      </c>
      <c r="M776" s="31">
        <v>8.9</v>
      </c>
      <c r="N776" s="49">
        <v>34</v>
      </c>
      <c r="O776" s="31">
        <v>4.259</v>
      </c>
      <c r="P776" s="31">
        <v>56</v>
      </c>
      <c r="Q776" s="31"/>
      <c r="R776" s="31"/>
      <c r="S776" s="31" t="s">
        <v>56</v>
      </c>
      <c r="T776" s="49"/>
    </row>
    <row r="777" spans="1:20" ht="12" customHeight="1">
      <c r="A777" s="31" t="s">
        <v>348</v>
      </c>
      <c r="B777" s="31" t="s">
        <v>52</v>
      </c>
      <c r="C777" s="5" t="s">
        <v>31</v>
      </c>
      <c r="D777" s="34">
        <v>40060</v>
      </c>
      <c r="E777" s="30">
        <v>0.5243055555555556</v>
      </c>
      <c r="F777" s="31">
        <v>310934</v>
      </c>
      <c r="G777" s="31">
        <v>6069857</v>
      </c>
      <c r="H777" s="32">
        <v>7.54</v>
      </c>
      <c r="I777" s="32">
        <v>13.8</v>
      </c>
      <c r="J777" s="31">
        <v>4.933</v>
      </c>
      <c r="K777" s="9">
        <f t="shared" si="16"/>
        <v>4933</v>
      </c>
      <c r="L777" s="31">
        <v>191.4</v>
      </c>
      <c r="M777" s="31" t="s">
        <v>38</v>
      </c>
      <c r="N777" s="49">
        <v>47</v>
      </c>
      <c r="O777" s="31">
        <v>4.07</v>
      </c>
      <c r="P777" s="31">
        <v>54</v>
      </c>
      <c r="Q777" s="31"/>
      <c r="R777" s="31"/>
      <c r="S777" s="31" t="s">
        <v>57</v>
      </c>
      <c r="T777" s="49"/>
    </row>
    <row r="778" spans="1:20" ht="12" customHeight="1">
      <c r="A778" s="31" t="s">
        <v>348</v>
      </c>
      <c r="B778" s="31" t="s">
        <v>52</v>
      </c>
      <c r="C778" s="5" t="s">
        <v>31</v>
      </c>
      <c r="D778" s="34">
        <v>40063</v>
      </c>
      <c r="E778" s="30">
        <v>0</v>
      </c>
      <c r="F778" s="31">
        <v>310934</v>
      </c>
      <c r="G778" s="31">
        <v>6069857</v>
      </c>
      <c r="H778" s="32">
        <v>7.75</v>
      </c>
      <c r="I778" s="32">
        <v>17</v>
      </c>
      <c r="J778" s="31">
        <v>6.624</v>
      </c>
      <c r="K778" s="9">
        <f t="shared" si="16"/>
        <v>6624</v>
      </c>
      <c r="L778" s="31"/>
      <c r="M778" s="32">
        <v>8.88</v>
      </c>
      <c r="N778" s="49">
        <v>31</v>
      </c>
      <c r="O778" s="31" t="s">
        <v>38</v>
      </c>
      <c r="P778" s="31">
        <v>65</v>
      </c>
      <c r="Q778" s="31"/>
      <c r="R778" s="31"/>
      <c r="S778" s="31" t="s">
        <v>340</v>
      </c>
      <c r="T778" s="49"/>
    </row>
    <row r="779" spans="1:20" ht="12" customHeight="1">
      <c r="A779" s="31" t="s">
        <v>348</v>
      </c>
      <c r="B779" s="31" t="s">
        <v>52</v>
      </c>
      <c r="C779" s="5" t="s">
        <v>31</v>
      </c>
      <c r="D779" s="34">
        <v>40064</v>
      </c>
      <c r="E779" s="30">
        <v>0</v>
      </c>
      <c r="F779" s="31">
        <v>310934</v>
      </c>
      <c r="G779" s="31">
        <v>6069857</v>
      </c>
      <c r="H779" s="32">
        <v>7.56</v>
      </c>
      <c r="I779" s="32">
        <v>13.66</v>
      </c>
      <c r="J779" s="31">
        <v>5.379</v>
      </c>
      <c r="K779" s="9">
        <f t="shared" si="16"/>
        <v>5379</v>
      </c>
      <c r="L779" s="31">
        <v>187</v>
      </c>
      <c r="M779" s="32">
        <v>8.59</v>
      </c>
      <c r="N779" s="49">
        <v>35</v>
      </c>
      <c r="O779" s="31" t="s">
        <v>38</v>
      </c>
      <c r="P779" s="31">
        <v>71</v>
      </c>
      <c r="Q779" s="31"/>
      <c r="R779" s="31"/>
      <c r="S779" s="31" t="s">
        <v>58</v>
      </c>
      <c r="T779" s="49"/>
    </row>
    <row r="780" spans="1:20" ht="12" customHeight="1">
      <c r="A780" s="31" t="s">
        <v>348</v>
      </c>
      <c r="B780" s="31" t="s">
        <v>52</v>
      </c>
      <c r="C780" s="5" t="s">
        <v>31</v>
      </c>
      <c r="D780" s="34">
        <v>40066</v>
      </c>
      <c r="E780" s="30">
        <v>0.545138888888889</v>
      </c>
      <c r="F780" s="31">
        <v>310934</v>
      </c>
      <c r="G780" s="31">
        <v>6069857</v>
      </c>
      <c r="H780" s="32">
        <v>7.99</v>
      </c>
      <c r="I780" s="32">
        <v>18.8</v>
      </c>
      <c r="J780" s="31">
        <v>6.609</v>
      </c>
      <c r="K780" s="9">
        <f t="shared" si="16"/>
        <v>6609</v>
      </c>
      <c r="L780" s="31">
        <v>150.3</v>
      </c>
      <c r="M780" s="32">
        <v>9.72</v>
      </c>
      <c r="N780" s="49">
        <v>18</v>
      </c>
      <c r="O780" s="31">
        <v>4.863</v>
      </c>
      <c r="P780" s="31">
        <v>60</v>
      </c>
      <c r="Q780" s="31"/>
      <c r="R780" s="31"/>
      <c r="S780" s="31" t="s">
        <v>56</v>
      </c>
      <c r="T780" s="49"/>
    </row>
    <row r="781" spans="1:20" ht="12" customHeight="1">
      <c r="A781" s="31" t="s">
        <v>348</v>
      </c>
      <c r="B781" s="31" t="s">
        <v>52</v>
      </c>
      <c r="C781" s="5" t="s">
        <v>31</v>
      </c>
      <c r="D781" s="34">
        <v>40070</v>
      </c>
      <c r="E781" s="30">
        <v>0.4444444444444444</v>
      </c>
      <c r="F781" s="31">
        <v>310934</v>
      </c>
      <c r="G781" s="31">
        <v>6069857</v>
      </c>
      <c r="H781" s="32">
        <v>8.38</v>
      </c>
      <c r="I781" s="32">
        <v>15.61</v>
      </c>
      <c r="J781" s="31">
        <v>7.194</v>
      </c>
      <c r="K781" s="9">
        <f t="shared" si="16"/>
        <v>7194</v>
      </c>
      <c r="L781" s="31">
        <v>147.9</v>
      </c>
      <c r="M781" s="32">
        <v>9.32</v>
      </c>
      <c r="N781" s="49">
        <v>36</v>
      </c>
      <c r="O781" s="31">
        <v>5.704</v>
      </c>
      <c r="P781" s="31">
        <v>99</v>
      </c>
      <c r="Q781" s="31"/>
      <c r="R781" s="31"/>
      <c r="S781" s="31" t="s">
        <v>56</v>
      </c>
      <c r="T781" s="49"/>
    </row>
    <row r="782" spans="1:20" ht="12" customHeight="1">
      <c r="A782" s="31" t="s">
        <v>348</v>
      </c>
      <c r="B782" s="31" t="s">
        <v>52</v>
      </c>
      <c r="C782" s="5" t="s">
        <v>31</v>
      </c>
      <c r="D782" s="34">
        <v>40071</v>
      </c>
      <c r="E782" s="30">
        <v>0.4618055555555556</v>
      </c>
      <c r="F782" s="31">
        <v>310934</v>
      </c>
      <c r="G782" s="31">
        <v>6069857</v>
      </c>
      <c r="H782" s="32">
        <v>8.34</v>
      </c>
      <c r="I782" s="32">
        <v>16.92</v>
      </c>
      <c r="J782" s="31">
        <v>7.53</v>
      </c>
      <c r="K782" s="9">
        <f t="shared" si="16"/>
        <v>7530</v>
      </c>
      <c r="L782" s="31">
        <v>191.9</v>
      </c>
      <c r="M782" s="32">
        <v>8.34</v>
      </c>
      <c r="N782" s="49">
        <v>22</v>
      </c>
      <c r="O782" s="31">
        <v>5.789</v>
      </c>
      <c r="P782" s="31">
        <v>132</v>
      </c>
      <c r="Q782" s="31"/>
      <c r="R782" s="31"/>
      <c r="S782" s="31" t="s">
        <v>56</v>
      </c>
      <c r="T782" s="49"/>
    </row>
    <row r="783" spans="1:20" ht="12" customHeight="1">
      <c r="A783" s="31" t="s">
        <v>348</v>
      </c>
      <c r="B783" s="31" t="s">
        <v>52</v>
      </c>
      <c r="C783" s="5" t="s">
        <v>31</v>
      </c>
      <c r="D783" s="34">
        <v>40073</v>
      </c>
      <c r="E783" s="30">
        <v>0.37152777777777773</v>
      </c>
      <c r="F783" s="31">
        <v>310934</v>
      </c>
      <c r="G783" s="31">
        <v>6069857</v>
      </c>
      <c r="H783" s="32">
        <v>8.21</v>
      </c>
      <c r="I783" s="32">
        <v>14.77</v>
      </c>
      <c r="J783" s="31">
        <v>7.545</v>
      </c>
      <c r="K783" s="9">
        <f t="shared" si="16"/>
        <v>7545</v>
      </c>
      <c r="L783" s="31">
        <v>200.4</v>
      </c>
      <c r="M783" s="32">
        <v>7.53</v>
      </c>
      <c r="N783" s="49">
        <v>41</v>
      </c>
      <c r="O783" s="31">
        <v>6.097</v>
      </c>
      <c r="P783" s="31">
        <v>180</v>
      </c>
      <c r="Q783" s="31"/>
      <c r="R783" s="31"/>
      <c r="S783" s="31" t="s">
        <v>59</v>
      </c>
      <c r="T783" s="49"/>
    </row>
    <row r="784" spans="1:20" ht="12" customHeight="1">
      <c r="A784" s="31" t="s">
        <v>348</v>
      </c>
      <c r="B784" s="31" t="s">
        <v>52</v>
      </c>
      <c r="C784" s="5" t="s">
        <v>31</v>
      </c>
      <c r="D784" s="34">
        <v>40074</v>
      </c>
      <c r="E784" s="30">
        <v>0.4444444444444444</v>
      </c>
      <c r="F784" s="31">
        <v>310934</v>
      </c>
      <c r="G784" s="31">
        <v>6069857</v>
      </c>
      <c r="H784" s="32">
        <v>8.31</v>
      </c>
      <c r="I784" s="32">
        <v>15.17</v>
      </c>
      <c r="J784" s="31">
        <v>7.376</v>
      </c>
      <c r="K784" s="9">
        <f t="shared" si="16"/>
        <v>7376</v>
      </c>
      <c r="L784" s="31">
        <v>207.9</v>
      </c>
      <c r="M784" s="32">
        <v>9.12</v>
      </c>
      <c r="N784" s="49">
        <v>39</v>
      </c>
      <c r="O784" s="31">
        <v>5.902</v>
      </c>
      <c r="P784" s="31">
        <v>138</v>
      </c>
      <c r="Q784" s="31"/>
      <c r="R784" s="31"/>
      <c r="S784" s="31" t="s">
        <v>56</v>
      </c>
      <c r="T784" s="49"/>
    </row>
    <row r="785" spans="1:20" ht="12" customHeight="1">
      <c r="A785" s="31" t="s">
        <v>348</v>
      </c>
      <c r="B785" s="31" t="s">
        <v>52</v>
      </c>
      <c r="C785" s="5" t="s">
        <v>31</v>
      </c>
      <c r="D785" s="34">
        <v>40084</v>
      </c>
      <c r="E785" s="30">
        <v>0.4694444444444445</v>
      </c>
      <c r="F785" s="31">
        <v>310934</v>
      </c>
      <c r="G785" s="31">
        <v>6069857</v>
      </c>
      <c r="H785" s="32">
        <v>8.05</v>
      </c>
      <c r="I785" s="32">
        <v>14.86</v>
      </c>
      <c r="J785" s="31">
        <v>5.576</v>
      </c>
      <c r="K785" s="9">
        <f t="shared" si="16"/>
        <v>5576</v>
      </c>
      <c r="L785" s="31">
        <v>176.1</v>
      </c>
      <c r="M785" s="32">
        <v>10.82</v>
      </c>
      <c r="N785" s="49"/>
      <c r="O785" s="31">
        <v>4.498</v>
      </c>
      <c r="P785" s="31">
        <v>87</v>
      </c>
      <c r="Q785" s="31"/>
      <c r="R785" s="31"/>
      <c r="S785" s="31" t="s">
        <v>56</v>
      </c>
      <c r="T785" s="49"/>
    </row>
    <row r="786" spans="1:20" ht="12" customHeight="1">
      <c r="A786" s="31" t="s">
        <v>348</v>
      </c>
      <c r="B786" s="31" t="s">
        <v>52</v>
      </c>
      <c r="C786" s="5" t="s">
        <v>31</v>
      </c>
      <c r="D786" s="34">
        <v>40085</v>
      </c>
      <c r="E786" s="30">
        <v>0.40972222222222227</v>
      </c>
      <c r="F786" s="31">
        <v>310934</v>
      </c>
      <c r="G786" s="31">
        <v>6069857</v>
      </c>
      <c r="H786" s="32">
        <v>8.23</v>
      </c>
      <c r="I786" s="32">
        <v>15.94</v>
      </c>
      <c r="J786" s="31">
        <v>8.126</v>
      </c>
      <c r="K786" s="9">
        <f t="shared" si="16"/>
        <v>8125.999999999999</v>
      </c>
      <c r="L786" s="31">
        <v>202.9</v>
      </c>
      <c r="M786" s="32">
        <v>9.22</v>
      </c>
      <c r="N786" s="49">
        <v>32</v>
      </c>
      <c r="O786" s="31">
        <v>5.277</v>
      </c>
      <c r="P786" s="31">
        <v>135</v>
      </c>
      <c r="Q786" s="31"/>
      <c r="R786" s="31"/>
      <c r="S786" s="31" t="s">
        <v>55</v>
      </c>
      <c r="T786" s="49"/>
    </row>
    <row r="787" spans="1:20" ht="12" customHeight="1">
      <c r="A787" s="31" t="s">
        <v>348</v>
      </c>
      <c r="B787" s="31" t="s">
        <v>52</v>
      </c>
      <c r="C787" s="5" t="s">
        <v>31</v>
      </c>
      <c r="D787" s="34">
        <v>40086</v>
      </c>
      <c r="E787" s="30">
        <v>0.513888888888889</v>
      </c>
      <c r="F787" s="31">
        <v>310934</v>
      </c>
      <c r="G787" s="31">
        <v>6069857</v>
      </c>
      <c r="H787" s="32">
        <v>8.35</v>
      </c>
      <c r="I787" s="32">
        <v>17.68</v>
      </c>
      <c r="J787" s="31">
        <v>7.21</v>
      </c>
      <c r="K787" s="9">
        <f t="shared" si="16"/>
        <v>7210</v>
      </c>
      <c r="L787" s="31">
        <v>173.4</v>
      </c>
      <c r="M787" s="32">
        <v>10.79</v>
      </c>
      <c r="N787" s="49">
        <v>26</v>
      </c>
      <c r="O787" s="31">
        <v>5.445</v>
      </c>
      <c r="P787" s="31">
        <v>150</v>
      </c>
      <c r="Q787" s="31"/>
      <c r="R787" s="31"/>
      <c r="S787" s="31" t="s">
        <v>59</v>
      </c>
      <c r="T787" s="49"/>
    </row>
    <row r="788" spans="1:20" ht="12" customHeight="1">
      <c r="A788" s="31" t="s">
        <v>348</v>
      </c>
      <c r="B788" s="31" t="s">
        <v>52</v>
      </c>
      <c r="C788" s="5" t="s">
        <v>31</v>
      </c>
      <c r="D788" s="34">
        <v>40087</v>
      </c>
      <c r="E788" s="30">
        <v>0.43402777777777773</v>
      </c>
      <c r="F788" s="31">
        <v>310934</v>
      </c>
      <c r="G788" s="31">
        <v>6069857</v>
      </c>
      <c r="H788" s="32">
        <v>8.31</v>
      </c>
      <c r="I788" s="32">
        <v>14.58</v>
      </c>
      <c r="J788" s="31">
        <v>6.752</v>
      </c>
      <c r="K788" s="9">
        <f t="shared" si="16"/>
        <v>6752</v>
      </c>
      <c r="L788" s="31">
        <v>196.8</v>
      </c>
      <c r="M788" s="32">
        <v>8.76</v>
      </c>
      <c r="N788" s="49">
        <v>33</v>
      </c>
      <c r="O788" s="31">
        <v>5.479</v>
      </c>
      <c r="P788" s="31">
        <v>165</v>
      </c>
      <c r="Q788" s="31"/>
      <c r="R788" s="31"/>
      <c r="S788" s="31" t="s">
        <v>55</v>
      </c>
      <c r="T788" s="49"/>
    </row>
    <row r="789" spans="1:20" ht="12" customHeight="1">
      <c r="A789" s="31" t="s">
        <v>348</v>
      </c>
      <c r="B789" s="31" t="s">
        <v>52</v>
      </c>
      <c r="C789" s="5" t="s">
        <v>31</v>
      </c>
      <c r="D789" s="34">
        <v>40092</v>
      </c>
      <c r="E789" s="30">
        <v>0.4861111111111111</v>
      </c>
      <c r="F789" s="31">
        <v>310934</v>
      </c>
      <c r="G789" s="31">
        <v>6069857</v>
      </c>
      <c r="H789" s="32">
        <v>8.44</v>
      </c>
      <c r="I789" s="32">
        <v>16.6</v>
      </c>
      <c r="J789" s="31">
        <v>6.714</v>
      </c>
      <c r="K789" s="9">
        <f t="shared" si="16"/>
        <v>6714</v>
      </c>
      <c r="L789" s="31"/>
      <c r="M789" s="32">
        <v>8.38</v>
      </c>
      <c r="N789" s="49"/>
      <c r="O789" s="31">
        <v>4231.5</v>
      </c>
      <c r="P789" s="31">
        <f>0.67*300</f>
        <v>201</v>
      </c>
      <c r="Q789" s="31"/>
      <c r="R789" s="31"/>
      <c r="S789" s="31" t="s">
        <v>55</v>
      </c>
      <c r="T789" s="49"/>
    </row>
    <row r="790" spans="1:20" ht="12" customHeight="1">
      <c r="A790" s="31" t="s">
        <v>348</v>
      </c>
      <c r="B790" s="31" t="s">
        <v>52</v>
      </c>
      <c r="C790" s="5" t="s">
        <v>31</v>
      </c>
      <c r="D790" s="34">
        <v>40094</v>
      </c>
      <c r="E790" s="30">
        <v>0.4583333333333333</v>
      </c>
      <c r="F790" s="31">
        <v>310934</v>
      </c>
      <c r="G790" s="31">
        <v>6069857</v>
      </c>
      <c r="H790" s="32">
        <v>8.54</v>
      </c>
      <c r="I790" s="32">
        <v>13.7</v>
      </c>
      <c r="J790" s="31">
        <v>6.538</v>
      </c>
      <c r="K790" s="9">
        <f t="shared" si="16"/>
        <v>6538</v>
      </c>
      <c r="L790" s="31"/>
      <c r="M790" s="32">
        <v>8.78</v>
      </c>
      <c r="N790" s="49">
        <v>49</v>
      </c>
      <c r="O790" s="31">
        <v>4.355</v>
      </c>
      <c r="P790" s="31">
        <f>0.48*300</f>
        <v>144</v>
      </c>
      <c r="Q790" s="31"/>
      <c r="R790" s="31"/>
      <c r="S790" s="31" t="s">
        <v>56</v>
      </c>
      <c r="T790" s="49"/>
    </row>
    <row r="791" spans="1:20" ht="12" customHeight="1">
      <c r="A791" s="31" t="s">
        <v>348</v>
      </c>
      <c r="B791" s="31" t="s">
        <v>52</v>
      </c>
      <c r="C791" s="5" t="s">
        <v>31</v>
      </c>
      <c r="D791" s="34">
        <v>40095</v>
      </c>
      <c r="E791" s="30">
        <v>0.4583333333333333</v>
      </c>
      <c r="F791" s="31">
        <v>310934</v>
      </c>
      <c r="G791" s="31">
        <v>6069857</v>
      </c>
      <c r="H791" s="32">
        <v>8.5</v>
      </c>
      <c r="I791" s="32">
        <v>14.8</v>
      </c>
      <c r="J791" s="31">
        <v>7.249</v>
      </c>
      <c r="K791" s="9">
        <f t="shared" si="16"/>
        <v>7249</v>
      </c>
      <c r="L791" s="31"/>
      <c r="M791" s="32">
        <v>8.53</v>
      </c>
      <c r="N791" s="49">
        <v>31</v>
      </c>
      <c r="O791" s="31">
        <v>4.7255</v>
      </c>
      <c r="P791" s="31">
        <f>0.48*300</f>
        <v>144</v>
      </c>
      <c r="Q791" s="31"/>
      <c r="R791" s="31"/>
      <c r="S791" s="31" t="s">
        <v>56</v>
      </c>
      <c r="T791" s="49"/>
    </row>
    <row r="792" spans="1:20" ht="12" customHeight="1">
      <c r="A792" s="31" t="s">
        <v>348</v>
      </c>
      <c r="B792" s="31" t="s">
        <v>52</v>
      </c>
      <c r="C792" s="5" t="s">
        <v>31</v>
      </c>
      <c r="D792" s="34">
        <v>40105</v>
      </c>
      <c r="E792" s="30">
        <v>0.4861111111111111</v>
      </c>
      <c r="F792" s="31">
        <v>310934</v>
      </c>
      <c r="G792" s="31">
        <v>6069857</v>
      </c>
      <c r="H792" s="32">
        <v>8.48</v>
      </c>
      <c r="I792" s="32">
        <v>18.92</v>
      </c>
      <c r="J792" s="31">
        <v>6.875</v>
      </c>
      <c r="K792" s="9">
        <f t="shared" si="16"/>
        <v>6875</v>
      </c>
      <c r="L792" s="31"/>
      <c r="M792" s="32">
        <v>8.59</v>
      </c>
      <c r="N792" s="49"/>
      <c r="O792" s="31">
        <v>4.951</v>
      </c>
      <c r="P792" s="31">
        <v>132</v>
      </c>
      <c r="Q792" s="31"/>
      <c r="R792" s="31"/>
      <c r="S792" s="31" t="s">
        <v>60</v>
      </c>
      <c r="T792" s="49"/>
    </row>
    <row r="793" spans="1:20" ht="12" customHeight="1">
      <c r="A793" s="31" t="s">
        <v>348</v>
      </c>
      <c r="B793" s="31" t="s">
        <v>52</v>
      </c>
      <c r="C793" s="5" t="s">
        <v>31</v>
      </c>
      <c r="D793" s="34">
        <v>40106</v>
      </c>
      <c r="E793" s="30">
        <v>0.513888888888889</v>
      </c>
      <c r="F793" s="31">
        <v>310934</v>
      </c>
      <c r="G793" s="31">
        <v>6069857</v>
      </c>
      <c r="H793" s="32">
        <v>8.38</v>
      </c>
      <c r="I793" s="32">
        <v>17.73</v>
      </c>
      <c r="J793" s="31">
        <v>6.933</v>
      </c>
      <c r="K793" s="9">
        <f t="shared" si="16"/>
        <v>6933</v>
      </c>
      <c r="L793" s="31">
        <v>81.5</v>
      </c>
      <c r="M793" s="32">
        <v>9.66</v>
      </c>
      <c r="N793" s="49"/>
      <c r="O793" s="31">
        <v>5.22</v>
      </c>
      <c r="P793" s="31">
        <f>0.53*300</f>
        <v>159</v>
      </c>
      <c r="Q793" s="31"/>
      <c r="R793" s="31"/>
      <c r="S793" s="31" t="s">
        <v>61</v>
      </c>
      <c r="T793" s="49"/>
    </row>
    <row r="794" spans="1:20" ht="12" customHeight="1">
      <c r="A794" s="31" t="s">
        <v>348</v>
      </c>
      <c r="B794" s="31" t="s">
        <v>52</v>
      </c>
      <c r="C794" s="5" t="s">
        <v>31</v>
      </c>
      <c r="D794" s="34">
        <v>40108</v>
      </c>
      <c r="E794" s="30">
        <v>0.4479166666666667</v>
      </c>
      <c r="F794" s="31">
        <v>310934</v>
      </c>
      <c r="G794" s="31">
        <v>6069857</v>
      </c>
      <c r="H794" s="32">
        <v>8.46</v>
      </c>
      <c r="I794" s="32">
        <v>17.99</v>
      </c>
      <c r="J794" s="31">
        <v>7.002</v>
      </c>
      <c r="K794" s="9">
        <f t="shared" si="16"/>
        <v>7002</v>
      </c>
      <c r="L794" s="31"/>
      <c r="M794" s="32">
        <v>8</v>
      </c>
      <c r="N794" s="49">
        <v>29</v>
      </c>
      <c r="O794" s="31">
        <v>5.25</v>
      </c>
      <c r="P794" s="31">
        <f>0.54*300</f>
        <v>162</v>
      </c>
      <c r="Q794" s="31"/>
      <c r="R794" s="31"/>
      <c r="S794" s="31" t="s">
        <v>60</v>
      </c>
      <c r="T794" s="49"/>
    </row>
    <row r="795" spans="1:20" ht="12" customHeight="1">
      <c r="A795" s="31" t="s">
        <v>348</v>
      </c>
      <c r="B795" s="31" t="s">
        <v>52</v>
      </c>
      <c r="C795" s="5" t="s">
        <v>31</v>
      </c>
      <c r="D795" s="34">
        <v>40109</v>
      </c>
      <c r="E795" s="30">
        <v>0.4791666666666667</v>
      </c>
      <c r="F795" s="31">
        <v>310934</v>
      </c>
      <c r="G795" s="31">
        <v>6069857</v>
      </c>
      <c r="H795" s="32">
        <v>8.47</v>
      </c>
      <c r="I795" s="32">
        <v>20.14</v>
      </c>
      <c r="J795" s="31">
        <v>7.465</v>
      </c>
      <c r="K795" s="9">
        <f t="shared" si="16"/>
        <v>7465</v>
      </c>
      <c r="L795" s="31"/>
      <c r="M795" s="32">
        <v>7.8</v>
      </c>
      <c r="N795" s="49">
        <v>33</v>
      </c>
      <c r="O795" s="31">
        <v>5.35</v>
      </c>
      <c r="P795" s="31">
        <v>144</v>
      </c>
      <c r="Q795" s="31"/>
      <c r="R795" s="31"/>
      <c r="S795" s="31"/>
      <c r="T795" s="49"/>
    </row>
    <row r="796" spans="1:20" ht="12" customHeight="1">
      <c r="A796" s="31" t="s">
        <v>348</v>
      </c>
      <c r="B796" s="31" t="s">
        <v>52</v>
      </c>
      <c r="C796" s="5" t="s">
        <v>31</v>
      </c>
      <c r="D796" s="34">
        <v>40113</v>
      </c>
      <c r="E796" s="30">
        <v>0.47222222222222227</v>
      </c>
      <c r="F796" s="31">
        <v>310934</v>
      </c>
      <c r="G796" s="31">
        <v>6069857</v>
      </c>
      <c r="H796" s="32">
        <v>8.51</v>
      </c>
      <c r="I796" s="32">
        <v>18.1</v>
      </c>
      <c r="J796" s="31">
        <v>7.439</v>
      </c>
      <c r="K796" s="9">
        <f t="shared" si="16"/>
        <v>7439</v>
      </c>
      <c r="L796" s="31"/>
      <c r="M796" s="32">
        <v>7.05</v>
      </c>
      <c r="N796" s="49">
        <v>33</v>
      </c>
      <c r="O796" s="31">
        <v>4.569</v>
      </c>
      <c r="P796" s="31">
        <v>183</v>
      </c>
      <c r="Q796" s="31"/>
      <c r="R796" s="31"/>
      <c r="S796" s="31" t="s">
        <v>55</v>
      </c>
      <c r="T796" s="49"/>
    </row>
    <row r="797" spans="1:20" ht="12" customHeight="1">
      <c r="A797" s="31" t="s">
        <v>348</v>
      </c>
      <c r="B797" s="31" t="s">
        <v>52</v>
      </c>
      <c r="C797" s="5" t="s">
        <v>31</v>
      </c>
      <c r="D797" s="34">
        <v>40114</v>
      </c>
      <c r="E797" s="30">
        <v>0.5208333333333334</v>
      </c>
      <c r="F797" s="31"/>
      <c r="G797" s="31"/>
      <c r="H797" s="32">
        <v>8.51</v>
      </c>
      <c r="I797" s="32">
        <v>23.9</v>
      </c>
      <c r="J797" s="31">
        <v>8.318</v>
      </c>
      <c r="K797" s="9">
        <f t="shared" si="16"/>
        <v>8318</v>
      </c>
      <c r="L797" s="31"/>
      <c r="M797" s="32">
        <v>6.91</v>
      </c>
      <c r="N797" s="49">
        <v>27</v>
      </c>
      <c r="O797" s="31">
        <v>4.6113</v>
      </c>
      <c r="P797" s="31">
        <f>0.6*300</f>
        <v>180</v>
      </c>
      <c r="Q797" s="31"/>
      <c r="R797" s="31"/>
      <c r="S797" s="31" t="s">
        <v>60</v>
      </c>
      <c r="T797" s="49"/>
    </row>
    <row r="798" spans="1:20" ht="12" customHeight="1">
      <c r="A798" s="31" t="s">
        <v>348</v>
      </c>
      <c r="B798" s="31" t="s">
        <v>52</v>
      </c>
      <c r="C798" s="5" t="s">
        <v>31</v>
      </c>
      <c r="D798" s="34">
        <v>40119</v>
      </c>
      <c r="E798" s="30">
        <v>0.4305555555555556</v>
      </c>
      <c r="F798" s="31"/>
      <c r="G798" s="31"/>
      <c r="H798" s="32">
        <v>8.43</v>
      </c>
      <c r="I798" s="32">
        <v>23.9</v>
      </c>
      <c r="J798" s="31">
        <v>8.203</v>
      </c>
      <c r="K798" s="9">
        <f t="shared" si="16"/>
        <v>8203</v>
      </c>
      <c r="L798" s="31"/>
      <c r="M798" s="32">
        <v>5.24</v>
      </c>
      <c r="N798" s="49">
        <v>35</v>
      </c>
      <c r="O798" s="31">
        <v>4.5565</v>
      </c>
      <c r="P798" s="31">
        <f>0.55*300</f>
        <v>165</v>
      </c>
      <c r="Q798" s="31"/>
      <c r="R798" s="31"/>
      <c r="S798" s="31" t="s">
        <v>60</v>
      </c>
      <c r="T798" s="49"/>
    </row>
    <row r="799" spans="1:20" ht="12" customHeight="1">
      <c r="A799" s="31" t="s">
        <v>348</v>
      </c>
      <c r="B799" s="31" t="s">
        <v>52</v>
      </c>
      <c r="C799" s="5" t="s">
        <v>31</v>
      </c>
      <c r="D799" s="34">
        <v>40120</v>
      </c>
      <c r="E799" s="30">
        <v>0.40972222222222227</v>
      </c>
      <c r="F799" s="31"/>
      <c r="G799" s="31"/>
      <c r="H799" s="32">
        <v>8.39</v>
      </c>
      <c r="I799" s="32">
        <v>19.5</v>
      </c>
      <c r="J799" s="31">
        <v>7.684</v>
      </c>
      <c r="K799" s="9">
        <f t="shared" si="16"/>
        <v>7684</v>
      </c>
      <c r="L799" s="31"/>
      <c r="M799" s="32"/>
      <c r="N799" s="49">
        <v>33</v>
      </c>
      <c r="O799" s="31">
        <v>4.602</v>
      </c>
      <c r="P799" s="31">
        <f>0.57*300</f>
        <v>170.99999999999997</v>
      </c>
      <c r="Q799" s="31"/>
      <c r="R799" s="31"/>
      <c r="S799" s="31" t="s">
        <v>59</v>
      </c>
      <c r="T799" s="49"/>
    </row>
    <row r="800" spans="1:20" ht="12" customHeight="1">
      <c r="A800" s="31" t="s">
        <v>348</v>
      </c>
      <c r="B800" s="31" t="s">
        <v>52</v>
      </c>
      <c r="C800" s="5" t="s">
        <v>31</v>
      </c>
      <c r="D800" s="34">
        <v>40122</v>
      </c>
      <c r="E800" s="30">
        <v>0.4701388888888889</v>
      </c>
      <c r="F800" s="31"/>
      <c r="G800" s="31"/>
      <c r="H800" s="32">
        <v>8.51</v>
      </c>
      <c r="I800" s="32">
        <v>20.69</v>
      </c>
      <c r="J800" s="31">
        <v>7.983</v>
      </c>
      <c r="K800" s="9">
        <f t="shared" si="16"/>
        <v>7983</v>
      </c>
      <c r="L800" s="31"/>
      <c r="M800" s="32">
        <v>7.12</v>
      </c>
      <c r="N800" s="49">
        <v>36</v>
      </c>
      <c r="O800" s="31">
        <v>4.725</v>
      </c>
      <c r="P800" s="31">
        <f>0.54*300</f>
        <v>162</v>
      </c>
      <c r="Q800" s="31"/>
      <c r="R800" s="31"/>
      <c r="S800" s="31" t="s">
        <v>60</v>
      </c>
      <c r="T800" s="49"/>
    </row>
    <row r="801" spans="1:20" ht="12" customHeight="1">
      <c r="A801" s="31" t="s">
        <v>348</v>
      </c>
      <c r="B801" s="31" t="s">
        <v>52</v>
      </c>
      <c r="C801" s="5" t="s">
        <v>31</v>
      </c>
      <c r="D801" s="34">
        <v>40126</v>
      </c>
      <c r="E801" s="30">
        <v>0.5625</v>
      </c>
      <c r="F801" s="31"/>
      <c r="G801" s="31"/>
      <c r="H801" s="32">
        <v>8.4</v>
      </c>
      <c r="I801" s="32">
        <v>26.9</v>
      </c>
      <c r="J801" s="31">
        <v>9.223</v>
      </c>
      <c r="K801" s="9">
        <f t="shared" si="16"/>
        <v>9223</v>
      </c>
      <c r="L801" s="31"/>
      <c r="M801" s="32"/>
      <c r="N801" s="49">
        <v>28</v>
      </c>
      <c r="O801" s="31">
        <v>4.881</v>
      </c>
      <c r="P801" s="31">
        <v>159</v>
      </c>
      <c r="Q801" s="31"/>
      <c r="R801" s="31"/>
      <c r="S801" s="31" t="s">
        <v>56</v>
      </c>
      <c r="T801" s="49"/>
    </row>
    <row r="802" spans="1:20" ht="12" customHeight="1">
      <c r="A802" s="31" t="s">
        <v>348</v>
      </c>
      <c r="B802" s="31" t="s">
        <v>52</v>
      </c>
      <c r="C802" s="5" t="s">
        <v>31</v>
      </c>
      <c r="D802" s="34">
        <v>40134</v>
      </c>
      <c r="E802" s="30">
        <v>0.4756944444444444</v>
      </c>
      <c r="F802" s="31"/>
      <c r="G802" s="31"/>
      <c r="H802" s="32">
        <v>8.56</v>
      </c>
      <c r="I802" s="32">
        <v>26.82</v>
      </c>
      <c r="J802" s="31">
        <v>8.957</v>
      </c>
      <c r="K802" s="9">
        <f t="shared" si="16"/>
        <v>8957</v>
      </c>
      <c r="L802" s="31"/>
      <c r="M802" s="32">
        <v>7.32</v>
      </c>
      <c r="N802" s="49">
        <v>14</v>
      </c>
      <c r="O802" s="31">
        <v>5.124</v>
      </c>
      <c r="P802" s="31">
        <f>0.62*300</f>
        <v>186</v>
      </c>
      <c r="Q802" s="31"/>
      <c r="R802" s="31"/>
      <c r="S802" s="31" t="s">
        <v>60</v>
      </c>
      <c r="T802" s="49"/>
    </row>
    <row r="803" spans="1:20" ht="12" customHeight="1">
      <c r="A803" s="31" t="s">
        <v>348</v>
      </c>
      <c r="B803" s="31" t="s">
        <v>52</v>
      </c>
      <c r="C803" s="5" t="s">
        <v>31</v>
      </c>
      <c r="D803" s="34">
        <v>40141</v>
      </c>
      <c r="E803" s="30">
        <v>0.4826388888888889</v>
      </c>
      <c r="F803" s="31"/>
      <c r="G803" s="31"/>
      <c r="H803" s="32">
        <v>8.48</v>
      </c>
      <c r="I803" s="32">
        <v>23.2</v>
      </c>
      <c r="J803" s="31">
        <v>9.163</v>
      </c>
      <c r="K803" s="9">
        <f t="shared" si="16"/>
        <v>9163</v>
      </c>
      <c r="L803" s="31"/>
      <c r="M803" s="32">
        <v>9.39</v>
      </c>
      <c r="N803" s="49">
        <v>16</v>
      </c>
      <c r="O803" s="31">
        <v>5.128</v>
      </c>
      <c r="P803" s="31">
        <v>150</v>
      </c>
      <c r="Q803" s="31"/>
      <c r="R803" s="31"/>
      <c r="S803" s="31" t="s">
        <v>62</v>
      </c>
      <c r="T803" s="49"/>
    </row>
    <row r="804" spans="1:20" ht="12" customHeight="1">
      <c r="A804" s="31" t="s">
        <v>351</v>
      </c>
      <c r="B804" s="31" t="s">
        <v>52</v>
      </c>
      <c r="C804" s="5" t="s">
        <v>31</v>
      </c>
      <c r="D804" s="34">
        <v>40046</v>
      </c>
      <c r="E804" s="67">
        <v>0.46875</v>
      </c>
      <c r="F804" s="68">
        <v>309305</v>
      </c>
      <c r="G804" s="68">
        <v>6070552</v>
      </c>
      <c r="H804" s="69">
        <v>7.26</v>
      </c>
      <c r="I804" s="69">
        <v>14.21</v>
      </c>
      <c r="J804" s="68">
        <v>10.425</v>
      </c>
      <c r="K804" s="9">
        <f t="shared" si="16"/>
        <v>10425</v>
      </c>
      <c r="L804" s="68">
        <v>177.3</v>
      </c>
      <c r="M804" s="68">
        <v>7.01</v>
      </c>
      <c r="N804" s="49">
        <v>28</v>
      </c>
      <c r="O804" s="68">
        <v>8.526</v>
      </c>
      <c r="P804" s="68">
        <v>82</v>
      </c>
      <c r="Q804" s="68"/>
      <c r="R804" s="68"/>
      <c r="S804" s="31" t="s">
        <v>53</v>
      </c>
      <c r="T804" s="49" t="s">
        <v>352</v>
      </c>
    </row>
    <row r="805" spans="1:20" ht="12" customHeight="1">
      <c r="A805" s="31" t="s">
        <v>351</v>
      </c>
      <c r="B805" s="31" t="s">
        <v>52</v>
      </c>
      <c r="C805" s="5" t="s">
        <v>31</v>
      </c>
      <c r="D805" s="34">
        <v>40052</v>
      </c>
      <c r="E805" s="67">
        <v>0.3958333333333333</v>
      </c>
      <c r="F805" s="68">
        <v>309305</v>
      </c>
      <c r="G805" s="68">
        <v>6070552</v>
      </c>
      <c r="H805" s="69">
        <v>7.43</v>
      </c>
      <c r="I805" s="69">
        <v>12.35</v>
      </c>
      <c r="J805" s="68">
        <v>6.957</v>
      </c>
      <c r="K805" s="9">
        <f t="shared" si="16"/>
        <v>6957</v>
      </c>
      <c r="L805" s="68">
        <v>224</v>
      </c>
      <c r="M805" s="68">
        <v>6.67</v>
      </c>
      <c r="N805" s="49">
        <v>34</v>
      </c>
      <c r="O805" s="68">
        <v>5.97</v>
      </c>
      <c r="P805" s="68">
        <v>88</v>
      </c>
      <c r="Q805" s="68"/>
      <c r="R805" s="68"/>
      <c r="S805" s="31" t="s">
        <v>55</v>
      </c>
      <c r="T805" s="49"/>
    </row>
    <row r="806" spans="1:20" ht="12" customHeight="1">
      <c r="A806" s="31" t="s">
        <v>351</v>
      </c>
      <c r="B806" s="31" t="s">
        <v>52</v>
      </c>
      <c r="C806" s="5" t="s">
        <v>31</v>
      </c>
      <c r="D806" s="34">
        <v>40053</v>
      </c>
      <c r="E806" s="67">
        <v>0.4583333333333333</v>
      </c>
      <c r="F806" s="68">
        <v>309305</v>
      </c>
      <c r="G806" s="68">
        <v>6070552</v>
      </c>
      <c r="H806" s="69">
        <v>7.91</v>
      </c>
      <c r="I806" s="69">
        <v>15.88</v>
      </c>
      <c r="J806" s="68">
        <v>6.785</v>
      </c>
      <c r="K806" s="9">
        <f t="shared" si="16"/>
        <v>6785</v>
      </c>
      <c r="L806" s="68">
        <v>213</v>
      </c>
      <c r="M806" s="68">
        <v>5.8</v>
      </c>
      <c r="N806" s="49">
        <v>20</v>
      </c>
      <c r="O806" s="68">
        <v>5.351</v>
      </c>
      <c r="P806" s="68">
        <v>88</v>
      </c>
      <c r="Q806" s="68"/>
      <c r="R806" s="68"/>
      <c r="S806" s="31" t="s">
        <v>56</v>
      </c>
      <c r="T806" s="49"/>
    </row>
    <row r="807" spans="1:20" ht="12" customHeight="1">
      <c r="A807" s="31" t="s">
        <v>351</v>
      </c>
      <c r="B807" s="31" t="s">
        <v>52</v>
      </c>
      <c r="C807" s="5" t="s">
        <v>31</v>
      </c>
      <c r="D807" s="34">
        <v>40056</v>
      </c>
      <c r="E807" s="67">
        <v>0.5694444444444444</v>
      </c>
      <c r="F807" s="68">
        <v>309305</v>
      </c>
      <c r="G807" s="68">
        <v>6070552</v>
      </c>
      <c r="H807" s="69">
        <v>7.87</v>
      </c>
      <c r="I807" s="69">
        <v>13.87</v>
      </c>
      <c r="J807" s="68">
        <v>5.991</v>
      </c>
      <c r="K807" s="9">
        <f t="shared" si="16"/>
        <v>5991</v>
      </c>
      <c r="L807" s="68">
        <v>145.7</v>
      </c>
      <c r="M807" s="68">
        <v>6.35</v>
      </c>
      <c r="N807" s="49">
        <v>14</v>
      </c>
      <c r="O807" s="68">
        <v>4.934</v>
      </c>
      <c r="P807" s="68">
        <v>80</v>
      </c>
      <c r="Q807" s="68"/>
      <c r="R807" s="68"/>
      <c r="S807" s="31" t="s">
        <v>343</v>
      </c>
      <c r="T807" s="49"/>
    </row>
    <row r="808" spans="1:20" ht="12" customHeight="1">
      <c r="A808" s="31" t="s">
        <v>351</v>
      </c>
      <c r="B808" s="31" t="s">
        <v>52</v>
      </c>
      <c r="C808" s="5" t="s">
        <v>31</v>
      </c>
      <c r="D808" s="34">
        <v>40057</v>
      </c>
      <c r="E808" s="67">
        <v>0.4756944444444444</v>
      </c>
      <c r="F808" s="68">
        <v>309305</v>
      </c>
      <c r="G808" s="68">
        <v>6070552</v>
      </c>
      <c r="H808" s="69">
        <v>8</v>
      </c>
      <c r="I808" s="69">
        <v>14.56</v>
      </c>
      <c r="J808" s="68">
        <v>5.556</v>
      </c>
      <c r="K808" s="9">
        <f t="shared" si="16"/>
        <v>5556</v>
      </c>
      <c r="L808" s="68">
        <v>187.5</v>
      </c>
      <c r="M808" s="68">
        <v>5.98</v>
      </c>
      <c r="N808" s="49">
        <v>26</v>
      </c>
      <c r="O808" s="68">
        <v>4.514</v>
      </c>
      <c r="P808" s="68">
        <v>65</v>
      </c>
      <c r="Q808" s="68"/>
      <c r="R808" s="68"/>
      <c r="S808" s="31" t="s">
        <v>56</v>
      </c>
      <c r="T808" s="49"/>
    </row>
    <row r="809" spans="1:20" ht="12" customHeight="1">
      <c r="A809" s="31" t="s">
        <v>351</v>
      </c>
      <c r="B809" s="31" t="s">
        <v>52</v>
      </c>
      <c r="C809" s="5" t="s">
        <v>31</v>
      </c>
      <c r="D809" s="34">
        <v>40060</v>
      </c>
      <c r="E809" s="67">
        <v>0.5347222222222222</v>
      </c>
      <c r="F809" s="68">
        <v>309305</v>
      </c>
      <c r="G809" s="68">
        <v>6070552</v>
      </c>
      <c r="H809" s="69">
        <v>7.6</v>
      </c>
      <c r="I809" s="69">
        <v>13.8</v>
      </c>
      <c r="J809" s="68">
        <v>7.29</v>
      </c>
      <c r="K809" s="9">
        <f t="shared" si="16"/>
        <v>7290</v>
      </c>
      <c r="L809" s="68">
        <v>192.1</v>
      </c>
      <c r="M809" s="68" t="s">
        <v>38</v>
      </c>
      <c r="N809" s="49">
        <v>31</v>
      </c>
      <c r="O809" s="68">
        <v>4.73</v>
      </c>
      <c r="P809" s="68">
        <v>58</v>
      </c>
      <c r="Q809" s="68"/>
      <c r="R809" s="68"/>
      <c r="S809" s="31" t="s">
        <v>57</v>
      </c>
      <c r="T809" s="49"/>
    </row>
    <row r="810" spans="1:20" ht="12" customHeight="1">
      <c r="A810" s="31" t="s">
        <v>351</v>
      </c>
      <c r="B810" s="31" t="s">
        <v>52</v>
      </c>
      <c r="C810" s="5" t="s">
        <v>31</v>
      </c>
      <c r="D810" s="34">
        <v>40064</v>
      </c>
      <c r="E810" s="67">
        <v>0</v>
      </c>
      <c r="F810" s="68">
        <v>309305</v>
      </c>
      <c r="G810" s="68">
        <v>6070552</v>
      </c>
      <c r="H810" s="69">
        <v>7.85</v>
      </c>
      <c r="I810" s="69">
        <v>17.3</v>
      </c>
      <c r="J810" s="68">
        <v>6.067</v>
      </c>
      <c r="K810" s="9">
        <f t="shared" si="16"/>
        <v>6067</v>
      </c>
      <c r="L810" s="68">
        <v>154.8</v>
      </c>
      <c r="M810" s="68">
        <v>8.72</v>
      </c>
      <c r="N810" s="49">
        <v>34</v>
      </c>
      <c r="O810" s="68" t="s">
        <v>38</v>
      </c>
      <c r="P810" s="68">
        <v>92</v>
      </c>
      <c r="Q810" s="68"/>
      <c r="R810" s="68"/>
      <c r="S810" s="31" t="s">
        <v>58</v>
      </c>
      <c r="T810" s="49"/>
    </row>
    <row r="811" spans="1:20" ht="12" customHeight="1">
      <c r="A811" s="31" t="s">
        <v>351</v>
      </c>
      <c r="B811" s="31" t="s">
        <v>52</v>
      </c>
      <c r="C811" s="5" t="s">
        <v>31</v>
      </c>
      <c r="D811" s="34">
        <v>40066</v>
      </c>
      <c r="E811" s="67">
        <v>0.5972222222222222</v>
      </c>
      <c r="F811" s="68">
        <v>309305</v>
      </c>
      <c r="G811" s="68">
        <v>6070552</v>
      </c>
      <c r="H811" s="69">
        <v>8.18</v>
      </c>
      <c r="I811" s="69">
        <v>19</v>
      </c>
      <c r="J811" s="68">
        <v>6.66</v>
      </c>
      <c r="K811" s="9">
        <f t="shared" si="16"/>
        <v>6660</v>
      </c>
      <c r="L811" s="68">
        <v>148</v>
      </c>
      <c r="M811" s="68">
        <v>8.74</v>
      </c>
      <c r="N811" s="49">
        <v>18</v>
      </c>
      <c r="O811" s="68">
        <v>4.887</v>
      </c>
      <c r="P811" s="68">
        <v>87</v>
      </c>
      <c r="Q811" s="68"/>
      <c r="R811" s="68"/>
      <c r="S811" s="31" t="s">
        <v>56</v>
      </c>
      <c r="T811" s="49"/>
    </row>
    <row r="812" spans="1:20" ht="12" customHeight="1">
      <c r="A812" s="31" t="s">
        <v>351</v>
      </c>
      <c r="B812" s="31" t="s">
        <v>52</v>
      </c>
      <c r="C812" s="5" t="s">
        <v>31</v>
      </c>
      <c r="D812" s="34">
        <v>40070</v>
      </c>
      <c r="E812" s="67">
        <v>0.5104166666666666</v>
      </c>
      <c r="F812" s="68">
        <v>309305</v>
      </c>
      <c r="G812" s="68">
        <v>6070552</v>
      </c>
      <c r="H812" s="69">
        <v>8.42</v>
      </c>
      <c r="I812" s="69">
        <v>15.8</v>
      </c>
      <c r="J812" s="68">
        <v>7.203</v>
      </c>
      <c r="K812" s="9">
        <f t="shared" si="16"/>
        <v>7203</v>
      </c>
      <c r="L812" s="68">
        <v>157.4</v>
      </c>
      <c r="M812" s="68">
        <v>8.88</v>
      </c>
      <c r="N812" s="49">
        <v>24</v>
      </c>
      <c r="O812" s="68">
        <v>5.679</v>
      </c>
      <c r="P812" s="68">
        <v>90</v>
      </c>
      <c r="Q812" s="68"/>
      <c r="R812" s="68"/>
      <c r="S812" s="31" t="s">
        <v>56</v>
      </c>
      <c r="T812" s="49"/>
    </row>
    <row r="813" spans="1:20" ht="12" customHeight="1">
      <c r="A813" s="31" t="s">
        <v>351</v>
      </c>
      <c r="B813" s="31" t="s">
        <v>52</v>
      </c>
      <c r="C813" s="5" t="s">
        <v>31</v>
      </c>
      <c r="D813" s="34">
        <v>40071</v>
      </c>
      <c r="E813" s="67">
        <v>0.53125</v>
      </c>
      <c r="F813" s="68">
        <v>309305</v>
      </c>
      <c r="G813" s="68">
        <v>6070552</v>
      </c>
      <c r="H813" s="69">
        <v>8.4</v>
      </c>
      <c r="I813" s="69">
        <v>17.79</v>
      </c>
      <c r="J813" s="68">
        <v>7.626</v>
      </c>
      <c r="K813" s="9">
        <f t="shared" si="16"/>
        <v>7626</v>
      </c>
      <c r="L813" s="68">
        <v>195.6</v>
      </c>
      <c r="M813" s="68">
        <v>9.26</v>
      </c>
      <c r="N813" s="49">
        <v>13</v>
      </c>
      <c r="O813" s="68">
        <v>5.746</v>
      </c>
      <c r="P813" s="68">
        <v>87</v>
      </c>
      <c r="Q813" s="68"/>
      <c r="R813" s="68"/>
      <c r="S813" s="31" t="s">
        <v>56</v>
      </c>
      <c r="T813" s="49"/>
    </row>
    <row r="814" spans="1:20" ht="12" customHeight="1">
      <c r="A814" s="31" t="s">
        <v>351</v>
      </c>
      <c r="B814" s="31" t="s">
        <v>52</v>
      </c>
      <c r="C814" s="5" t="s">
        <v>31</v>
      </c>
      <c r="D814" s="34">
        <v>40073</v>
      </c>
      <c r="E814" s="67">
        <v>0.4513888888888889</v>
      </c>
      <c r="F814" s="68">
        <v>309305</v>
      </c>
      <c r="G814" s="68">
        <v>6070552</v>
      </c>
      <c r="H814" s="69">
        <v>8.13</v>
      </c>
      <c r="I814" s="69">
        <v>15.08</v>
      </c>
      <c r="J814" s="68">
        <v>7.903</v>
      </c>
      <c r="K814" s="9">
        <f t="shared" si="16"/>
        <v>7903</v>
      </c>
      <c r="L814" s="68">
        <v>199.2</v>
      </c>
      <c r="M814" s="68">
        <v>8.05</v>
      </c>
      <c r="N814" s="49">
        <v>23</v>
      </c>
      <c r="O814" s="68">
        <v>6.337</v>
      </c>
      <c r="P814" s="68">
        <v>138</v>
      </c>
      <c r="Q814" s="68"/>
      <c r="R814" s="68"/>
      <c r="S814" s="31" t="s">
        <v>59</v>
      </c>
      <c r="T814" s="49"/>
    </row>
    <row r="815" spans="1:20" ht="12" customHeight="1">
      <c r="A815" s="31" t="s">
        <v>351</v>
      </c>
      <c r="B815" s="31" t="s">
        <v>52</v>
      </c>
      <c r="C815" s="5" t="s">
        <v>31</v>
      </c>
      <c r="D815" s="34">
        <v>40074</v>
      </c>
      <c r="E815" s="67">
        <v>0.5</v>
      </c>
      <c r="F815" s="68">
        <v>309305</v>
      </c>
      <c r="G815" s="68">
        <v>6070552</v>
      </c>
      <c r="H815" s="69">
        <v>8.35</v>
      </c>
      <c r="I815" s="69">
        <v>16.28</v>
      </c>
      <c r="J815" s="68">
        <v>7.902</v>
      </c>
      <c r="K815" s="9">
        <f t="shared" si="16"/>
        <v>7902</v>
      </c>
      <c r="L815" s="68">
        <v>202.5</v>
      </c>
      <c r="M815" s="68">
        <v>8.97</v>
      </c>
      <c r="N815" s="49">
        <v>33</v>
      </c>
      <c r="O815" s="68">
        <v>6.19</v>
      </c>
      <c r="P815" s="68">
        <v>130.5</v>
      </c>
      <c r="Q815" s="68"/>
      <c r="R815" s="68"/>
      <c r="S815" s="31" t="s">
        <v>56</v>
      </c>
      <c r="T815" s="49"/>
    </row>
    <row r="816" spans="1:20" ht="12" customHeight="1">
      <c r="A816" s="31" t="s">
        <v>351</v>
      </c>
      <c r="B816" s="31" t="s">
        <v>52</v>
      </c>
      <c r="C816" s="5" t="s">
        <v>31</v>
      </c>
      <c r="D816" s="34">
        <v>40084</v>
      </c>
      <c r="E816" s="67">
        <v>0.5333333333333333</v>
      </c>
      <c r="F816" s="68">
        <v>309305</v>
      </c>
      <c r="G816" s="68">
        <v>6070552</v>
      </c>
      <c r="H816" s="69">
        <v>8.31</v>
      </c>
      <c r="I816" s="69">
        <v>15.17</v>
      </c>
      <c r="J816" s="68">
        <v>7.34</v>
      </c>
      <c r="K816" s="9">
        <f t="shared" si="16"/>
        <v>7340</v>
      </c>
      <c r="L816" s="68">
        <v>188.8</v>
      </c>
      <c r="M816" s="68">
        <v>9.95</v>
      </c>
      <c r="N816" s="49">
        <v>25</v>
      </c>
      <c r="O816" s="68">
        <v>5.874</v>
      </c>
      <c r="P816" s="68">
        <v>114</v>
      </c>
      <c r="Q816" s="68"/>
      <c r="R816" s="68"/>
      <c r="S816" s="31" t="s">
        <v>56</v>
      </c>
      <c r="T816" s="49"/>
    </row>
    <row r="817" spans="1:20" ht="12" customHeight="1">
      <c r="A817" s="31" t="s">
        <v>351</v>
      </c>
      <c r="B817" s="31" t="s">
        <v>52</v>
      </c>
      <c r="C817" s="5" t="s">
        <v>31</v>
      </c>
      <c r="D817" s="34">
        <v>40085</v>
      </c>
      <c r="E817" s="67">
        <v>0.4583333333333333</v>
      </c>
      <c r="F817" s="68">
        <v>309305</v>
      </c>
      <c r="G817" s="68">
        <v>6070552</v>
      </c>
      <c r="H817" s="69">
        <v>8.32</v>
      </c>
      <c r="I817" s="69">
        <v>14.97</v>
      </c>
      <c r="J817" s="68">
        <v>6.27</v>
      </c>
      <c r="K817" s="9">
        <f t="shared" si="16"/>
        <v>6270</v>
      </c>
      <c r="L817" s="68">
        <v>199.7</v>
      </c>
      <c r="M817" s="68">
        <v>9.04</v>
      </c>
      <c r="N817" s="49">
        <v>26</v>
      </c>
      <c r="O817" s="68">
        <v>5.044</v>
      </c>
      <c r="P817" s="68">
        <v>132</v>
      </c>
      <c r="Q817" s="68"/>
      <c r="R817" s="68"/>
      <c r="S817" s="31" t="s">
        <v>55</v>
      </c>
      <c r="T817" s="49"/>
    </row>
    <row r="818" spans="1:20" ht="12" customHeight="1">
      <c r="A818" s="31" t="s">
        <v>351</v>
      </c>
      <c r="B818" s="31" t="s">
        <v>52</v>
      </c>
      <c r="C818" s="5" t="s">
        <v>31</v>
      </c>
      <c r="D818" s="34">
        <v>40086</v>
      </c>
      <c r="E818" s="67">
        <v>0.5729166666666666</v>
      </c>
      <c r="F818" s="68">
        <v>309305</v>
      </c>
      <c r="G818" s="68">
        <v>6070552</v>
      </c>
      <c r="H818" s="69">
        <v>8.29</v>
      </c>
      <c r="I818" s="69">
        <v>15.05</v>
      </c>
      <c r="J818" s="68">
        <v>6.926</v>
      </c>
      <c r="K818" s="9">
        <f t="shared" si="16"/>
        <v>6926</v>
      </c>
      <c r="L818" s="68">
        <v>184.4</v>
      </c>
      <c r="M818" s="68">
        <v>9.89</v>
      </c>
      <c r="N818" s="49">
        <v>16</v>
      </c>
      <c r="O818" s="68">
        <v>5.557</v>
      </c>
      <c r="P818" s="68">
        <v>129</v>
      </c>
      <c r="Q818" s="68"/>
      <c r="R818" s="68"/>
      <c r="S818" s="31" t="s">
        <v>59</v>
      </c>
      <c r="T818" s="49"/>
    </row>
    <row r="819" spans="1:20" ht="12" customHeight="1">
      <c r="A819" s="31" t="s">
        <v>351</v>
      </c>
      <c r="B819" s="31" t="s">
        <v>52</v>
      </c>
      <c r="C819" s="5" t="s">
        <v>31</v>
      </c>
      <c r="D819" s="34">
        <v>40087</v>
      </c>
      <c r="E819" s="67">
        <v>0.4513888888888889</v>
      </c>
      <c r="F819" s="68">
        <v>309305</v>
      </c>
      <c r="G819" s="68">
        <v>6070552</v>
      </c>
      <c r="H819" s="69">
        <v>8.39</v>
      </c>
      <c r="I819" s="69">
        <v>15.31</v>
      </c>
      <c r="J819" s="68">
        <v>6.889</v>
      </c>
      <c r="K819" s="9">
        <f t="shared" si="16"/>
        <v>6889</v>
      </c>
      <c r="L819" s="68">
        <v>202.5</v>
      </c>
      <c r="M819" s="68">
        <v>8.89</v>
      </c>
      <c r="N819" s="49">
        <v>27</v>
      </c>
      <c r="O819" s="68">
        <v>5.494</v>
      </c>
      <c r="P819" s="68">
        <v>126</v>
      </c>
      <c r="Q819" s="68"/>
      <c r="R819" s="68"/>
      <c r="S819" s="31" t="s">
        <v>55</v>
      </c>
      <c r="T819" s="49"/>
    </row>
    <row r="820" spans="1:20" ht="12" customHeight="1">
      <c r="A820" s="31" t="s">
        <v>351</v>
      </c>
      <c r="B820" s="31" t="s">
        <v>52</v>
      </c>
      <c r="C820" s="5" t="s">
        <v>31</v>
      </c>
      <c r="D820" s="34">
        <v>40094</v>
      </c>
      <c r="E820" s="67">
        <v>0.517361111111111</v>
      </c>
      <c r="F820" s="68">
        <v>309305</v>
      </c>
      <c r="G820" s="68">
        <v>6070552</v>
      </c>
      <c r="H820" s="69">
        <v>8.5</v>
      </c>
      <c r="I820" s="69">
        <v>14.9</v>
      </c>
      <c r="J820" s="68">
        <v>7.213</v>
      </c>
      <c r="K820" s="9">
        <f t="shared" si="16"/>
        <v>7213</v>
      </c>
      <c r="L820" s="68"/>
      <c r="M820" s="68">
        <v>9.01</v>
      </c>
      <c r="N820" s="49">
        <v>32</v>
      </c>
      <c r="O820" s="68">
        <v>4.6995</v>
      </c>
      <c r="P820" s="68">
        <f>0.43*300</f>
        <v>129</v>
      </c>
      <c r="Q820" s="68"/>
      <c r="R820" s="68"/>
      <c r="S820" s="31" t="s">
        <v>56</v>
      </c>
      <c r="T820" s="49"/>
    </row>
    <row r="821" spans="1:20" ht="12" customHeight="1">
      <c r="A821" s="31" t="s">
        <v>351</v>
      </c>
      <c r="B821" s="31" t="s">
        <v>52</v>
      </c>
      <c r="C821" s="5" t="s">
        <v>31</v>
      </c>
      <c r="D821" s="34">
        <v>40095</v>
      </c>
      <c r="E821" s="67">
        <v>0.5104166666666666</v>
      </c>
      <c r="F821" s="68">
        <v>309305</v>
      </c>
      <c r="G821" s="68">
        <v>6070552</v>
      </c>
      <c r="H821" s="69">
        <v>8.53</v>
      </c>
      <c r="I821" s="69">
        <v>14.7</v>
      </c>
      <c r="J821" s="68">
        <v>7.379</v>
      </c>
      <c r="K821" s="9">
        <f t="shared" si="16"/>
        <v>7379</v>
      </c>
      <c r="L821" s="68"/>
      <c r="M821" s="68">
        <v>9.13</v>
      </c>
      <c r="N821" s="49">
        <v>27</v>
      </c>
      <c r="O821" s="68">
        <v>4.823</v>
      </c>
      <c r="P821" s="68">
        <f>0.39*300</f>
        <v>117</v>
      </c>
      <c r="Q821" s="68"/>
      <c r="R821" s="68"/>
      <c r="S821" s="31" t="s">
        <v>35</v>
      </c>
      <c r="T821" s="49"/>
    </row>
    <row r="822" spans="1:20" ht="12" customHeight="1">
      <c r="A822" s="31" t="s">
        <v>351</v>
      </c>
      <c r="B822" s="31" t="s">
        <v>52</v>
      </c>
      <c r="C822" s="5" t="s">
        <v>31</v>
      </c>
      <c r="D822" s="34">
        <v>40105</v>
      </c>
      <c r="E822" s="67">
        <v>0.4479166666666667</v>
      </c>
      <c r="F822" s="68">
        <v>309305</v>
      </c>
      <c r="G822" s="68">
        <v>6070552</v>
      </c>
      <c r="H822" s="69">
        <v>8.32</v>
      </c>
      <c r="I822" s="69">
        <v>15.78</v>
      </c>
      <c r="J822" s="68">
        <v>6.589</v>
      </c>
      <c r="K822" s="9">
        <f t="shared" si="16"/>
        <v>6589</v>
      </c>
      <c r="L822" s="68"/>
      <c r="M822" s="68">
        <v>9.12</v>
      </c>
      <c r="N822" s="49"/>
      <c r="O822" s="68">
        <v>4.927</v>
      </c>
      <c r="P822" s="68">
        <v>120</v>
      </c>
      <c r="Q822" s="68"/>
      <c r="R822" s="68"/>
      <c r="S822" s="31" t="s">
        <v>60</v>
      </c>
      <c r="T822" s="49"/>
    </row>
    <row r="823" spans="1:20" ht="12" customHeight="1">
      <c r="A823" s="31" t="s">
        <v>351</v>
      </c>
      <c r="B823" s="31" t="s">
        <v>52</v>
      </c>
      <c r="C823" s="5" t="s">
        <v>31</v>
      </c>
      <c r="D823" s="34">
        <v>40106</v>
      </c>
      <c r="E823" s="67">
        <v>0.53125</v>
      </c>
      <c r="F823" s="68">
        <v>309305</v>
      </c>
      <c r="G823" s="68">
        <v>6070552</v>
      </c>
      <c r="H823" s="69">
        <v>8.27</v>
      </c>
      <c r="I823" s="69">
        <v>17.85</v>
      </c>
      <c r="J823" s="68">
        <v>6.697</v>
      </c>
      <c r="K823" s="9">
        <v>6697</v>
      </c>
      <c r="L823" s="68">
        <v>92.9</v>
      </c>
      <c r="M823" s="68">
        <v>9.16</v>
      </c>
      <c r="N823" s="49"/>
      <c r="O823" s="68">
        <v>5.043</v>
      </c>
      <c r="P823" s="68">
        <f>0.41*300</f>
        <v>122.99999999999999</v>
      </c>
      <c r="Q823" s="68"/>
      <c r="R823" s="68"/>
      <c r="S823" s="31" t="s">
        <v>61</v>
      </c>
      <c r="T823" s="49"/>
    </row>
    <row r="824" spans="1:20" ht="12" customHeight="1">
      <c r="A824" s="31" t="s">
        <v>351</v>
      </c>
      <c r="B824" s="31" t="s">
        <v>52</v>
      </c>
      <c r="C824" s="5" t="s">
        <v>31</v>
      </c>
      <c r="D824" s="34">
        <v>40108</v>
      </c>
      <c r="E824" s="67">
        <v>0.4930555555555556</v>
      </c>
      <c r="F824" s="68">
        <v>309305</v>
      </c>
      <c r="G824" s="68">
        <v>6070552</v>
      </c>
      <c r="H824" s="69">
        <v>8.52</v>
      </c>
      <c r="I824" s="69">
        <v>19.21</v>
      </c>
      <c r="J824" s="68">
        <v>7.024</v>
      </c>
      <c r="K824" s="9">
        <f aca="true" t="shared" si="17" ref="K824:K842">J824*1000</f>
        <v>7024</v>
      </c>
      <c r="L824" s="68"/>
      <c r="M824" s="68">
        <v>8.68</v>
      </c>
      <c r="N824" s="49">
        <v>17</v>
      </c>
      <c r="O824" s="68">
        <v>5.134</v>
      </c>
      <c r="P824" s="68">
        <v>150</v>
      </c>
      <c r="Q824" s="68"/>
      <c r="R824" s="68"/>
      <c r="S824" s="31" t="s">
        <v>60</v>
      </c>
      <c r="T824" s="49"/>
    </row>
    <row r="825" spans="1:20" ht="12" customHeight="1">
      <c r="A825" s="31" t="s">
        <v>351</v>
      </c>
      <c r="B825" s="31" t="s">
        <v>52</v>
      </c>
      <c r="C825" s="5" t="s">
        <v>31</v>
      </c>
      <c r="D825" s="34">
        <v>40109</v>
      </c>
      <c r="E825" s="67">
        <v>0.5277777777777778</v>
      </c>
      <c r="F825" s="68">
        <v>309305</v>
      </c>
      <c r="G825" s="68">
        <v>6070552</v>
      </c>
      <c r="H825" s="69">
        <v>8.53</v>
      </c>
      <c r="I825" s="69">
        <v>20.71</v>
      </c>
      <c r="J825" s="68">
        <v>7.626</v>
      </c>
      <c r="K825" s="9">
        <f t="shared" si="17"/>
        <v>7626</v>
      </c>
      <c r="L825" s="68"/>
      <c r="M825" s="68">
        <v>9.2</v>
      </c>
      <c r="N825" s="49">
        <v>20</v>
      </c>
      <c r="O825" s="68">
        <v>5.397</v>
      </c>
      <c r="P825" s="68">
        <v>117</v>
      </c>
      <c r="Q825" s="68"/>
      <c r="R825" s="68"/>
      <c r="S825" s="31" t="s">
        <v>56</v>
      </c>
      <c r="T825" s="49"/>
    </row>
    <row r="826" spans="1:20" ht="12" customHeight="1">
      <c r="A826" s="31" t="s">
        <v>351</v>
      </c>
      <c r="B826" s="31" t="s">
        <v>52</v>
      </c>
      <c r="C826" s="5" t="s">
        <v>31</v>
      </c>
      <c r="D826" s="34">
        <v>40113</v>
      </c>
      <c r="E826" s="67">
        <v>0.513888888888889</v>
      </c>
      <c r="F826" s="68">
        <v>309305</v>
      </c>
      <c r="G826" s="68">
        <v>6070552</v>
      </c>
      <c r="H826" s="69">
        <v>8.62</v>
      </c>
      <c r="I826" s="69">
        <v>18.8</v>
      </c>
      <c r="J826" s="68">
        <v>7.42</v>
      </c>
      <c r="K826" s="9">
        <f t="shared" si="17"/>
        <v>7420</v>
      </c>
      <c r="L826" s="68"/>
      <c r="M826" s="68">
        <v>8.22</v>
      </c>
      <c r="N826" s="49"/>
      <c r="O826" s="68">
        <v>5.472</v>
      </c>
      <c r="P826" s="68">
        <v>150</v>
      </c>
      <c r="Q826" s="68"/>
      <c r="R826" s="68"/>
      <c r="S826" s="31" t="s">
        <v>55</v>
      </c>
      <c r="T826" s="49"/>
    </row>
    <row r="827" spans="1:20" ht="12" customHeight="1">
      <c r="A827" s="31" t="s">
        <v>351</v>
      </c>
      <c r="B827" s="31" t="s">
        <v>52</v>
      </c>
      <c r="C827" s="5" t="s">
        <v>31</v>
      </c>
      <c r="D827" s="34">
        <v>40119</v>
      </c>
      <c r="E827" s="67">
        <v>0.4861111111111111</v>
      </c>
      <c r="F827" s="68"/>
      <c r="G827" s="68"/>
      <c r="H827" s="69">
        <v>8.41</v>
      </c>
      <c r="I827" s="69">
        <v>25.4</v>
      </c>
      <c r="J827" s="68">
        <v>8.638</v>
      </c>
      <c r="K827" s="9">
        <f t="shared" si="17"/>
        <v>8638</v>
      </c>
      <c r="L827" s="68"/>
      <c r="M827" s="68">
        <v>5.56</v>
      </c>
      <c r="N827" s="49">
        <v>16</v>
      </c>
      <c r="O827" s="68">
        <v>4.68</v>
      </c>
      <c r="P827" s="68">
        <f>0.4*300</f>
        <v>120</v>
      </c>
      <c r="Q827" s="68"/>
      <c r="R827" s="68"/>
      <c r="S827" s="31" t="s">
        <v>60</v>
      </c>
      <c r="T827" s="49"/>
    </row>
    <row r="828" spans="1:20" ht="12" customHeight="1">
      <c r="A828" s="31" t="s">
        <v>351</v>
      </c>
      <c r="B828" s="31" t="s">
        <v>52</v>
      </c>
      <c r="C828" s="5" t="s">
        <v>31</v>
      </c>
      <c r="D828" s="34">
        <v>40120</v>
      </c>
      <c r="E828" s="67">
        <v>0.4583333333333333</v>
      </c>
      <c r="F828" s="68"/>
      <c r="G828" s="68"/>
      <c r="H828" s="69">
        <v>8.32</v>
      </c>
      <c r="I828" s="69">
        <v>19.1</v>
      </c>
      <c r="J828" s="68">
        <v>7.477</v>
      </c>
      <c r="K828" s="9">
        <f t="shared" si="17"/>
        <v>7477</v>
      </c>
      <c r="L828" s="68"/>
      <c r="M828" s="68"/>
      <c r="N828" s="49">
        <v>51</v>
      </c>
      <c r="O828" s="68">
        <v>4.511</v>
      </c>
      <c r="P828" s="68">
        <f>0.56*300</f>
        <v>168.00000000000003</v>
      </c>
      <c r="Q828" s="68"/>
      <c r="R828" s="68"/>
      <c r="S828" s="31" t="s">
        <v>59</v>
      </c>
      <c r="T828" s="49"/>
    </row>
    <row r="829" spans="1:20" ht="12" customHeight="1">
      <c r="A829" s="31" t="s">
        <v>351</v>
      </c>
      <c r="B829" s="31" t="s">
        <v>52</v>
      </c>
      <c r="C829" s="5" t="s">
        <v>31</v>
      </c>
      <c r="D829" s="34">
        <v>40126</v>
      </c>
      <c r="E829" s="67">
        <v>0.6041666666666666</v>
      </c>
      <c r="F829" s="68"/>
      <c r="G829" s="68"/>
      <c r="H829" s="69">
        <v>8.41</v>
      </c>
      <c r="I829" s="69">
        <v>26</v>
      </c>
      <c r="J829" s="68">
        <v>9.338</v>
      </c>
      <c r="K829" s="9">
        <f t="shared" si="17"/>
        <v>9338</v>
      </c>
      <c r="L829" s="68"/>
      <c r="M829" s="68">
        <v>5.6</v>
      </c>
      <c r="N829" s="49">
        <v>24</v>
      </c>
      <c r="O829" s="68">
        <v>5.005</v>
      </c>
      <c r="P829" s="68">
        <v>174</v>
      </c>
      <c r="Q829" s="68"/>
      <c r="R829" s="68"/>
      <c r="S829" s="31" t="s">
        <v>56</v>
      </c>
      <c r="T829" s="49"/>
    </row>
    <row r="830" spans="1:20" ht="12" customHeight="1">
      <c r="A830" s="31" t="s">
        <v>351</v>
      </c>
      <c r="B830" s="31" t="s">
        <v>52</v>
      </c>
      <c r="C830" s="5" t="s">
        <v>31</v>
      </c>
      <c r="D830" s="34">
        <v>40134</v>
      </c>
      <c r="E830" s="67">
        <v>0.5520833333333334</v>
      </c>
      <c r="F830" s="68"/>
      <c r="G830" s="68"/>
      <c r="H830" s="69">
        <v>8.36</v>
      </c>
      <c r="I830" s="69">
        <v>26.52</v>
      </c>
      <c r="J830" s="68">
        <v>9.541</v>
      </c>
      <c r="K830" s="9">
        <f t="shared" si="17"/>
        <v>9541</v>
      </c>
      <c r="L830" s="68"/>
      <c r="M830" s="68">
        <v>5.92</v>
      </c>
      <c r="N830" s="49">
        <v>14</v>
      </c>
      <c r="O830" s="68">
        <v>4.692</v>
      </c>
      <c r="P830" s="68">
        <f>0.61*300</f>
        <v>183</v>
      </c>
      <c r="Q830" s="68"/>
      <c r="R830" s="68"/>
      <c r="S830" s="31" t="s">
        <v>60</v>
      </c>
      <c r="T830" s="49"/>
    </row>
    <row r="831" spans="1:20" ht="12" customHeight="1">
      <c r="A831" s="31" t="s">
        <v>351</v>
      </c>
      <c r="B831" s="31" t="s">
        <v>52</v>
      </c>
      <c r="C831" s="5" t="s">
        <v>31</v>
      </c>
      <c r="D831" s="34">
        <v>40141</v>
      </c>
      <c r="E831" s="67">
        <v>0.5069444444444444</v>
      </c>
      <c r="F831" s="68"/>
      <c r="G831" s="68"/>
      <c r="H831" s="69">
        <v>8.61</v>
      </c>
      <c r="I831" s="69">
        <v>22.8</v>
      </c>
      <c r="J831" s="68">
        <v>9.412</v>
      </c>
      <c r="K831" s="9">
        <f t="shared" si="17"/>
        <v>9412</v>
      </c>
      <c r="L831" s="68"/>
      <c r="M831" s="68">
        <v>9.32</v>
      </c>
      <c r="N831" s="49">
        <v>13</v>
      </c>
      <c r="O831" s="68">
        <v>5.304</v>
      </c>
      <c r="P831" s="68">
        <v>153</v>
      </c>
      <c r="Q831" s="68"/>
      <c r="R831" s="68"/>
      <c r="S831" s="31" t="s">
        <v>62</v>
      </c>
      <c r="T831" s="49"/>
    </row>
    <row r="832" spans="1:20" ht="12" customHeight="1">
      <c r="A832" s="31" t="s">
        <v>351</v>
      </c>
      <c r="B832" s="31" t="s">
        <v>52</v>
      </c>
      <c r="C832" s="5" t="s">
        <v>31</v>
      </c>
      <c r="D832" s="34">
        <v>40144</v>
      </c>
      <c r="E832" s="67">
        <v>0.46875</v>
      </c>
      <c r="F832" s="68"/>
      <c r="G832" s="68"/>
      <c r="H832" s="69">
        <v>8.19</v>
      </c>
      <c r="I832" s="69">
        <v>24.5</v>
      </c>
      <c r="J832" s="68">
        <v>9.876</v>
      </c>
      <c r="K832" s="9">
        <f t="shared" si="17"/>
        <v>9876</v>
      </c>
      <c r="L832" s="68"/>
      <c r="M832" s="68">
        <v>5.98</v>
      </c>
      <c r="N832" s="49"/>
      <c r="O832" s="68">
        <v>5.817</v>
      </c>
      <c r="P832" s="68">
        <f>0.53*300</f>
        <v>159</v>
      </c>
      <c r="Q832" s="68"/>
      <c r="R832" s="68"/>
      <c r="S832" s="31" t="s">
        <v>60</v>
      </c>
      <c r="T832" s="49"/>
    </row>
    <row r="833" spans="1:20" ht="12" customHeight="1">
      <c r="A833" s="31" t="s">
        <v>351</v>
      </c>
      <c r="B833" s="31" t="s">
        <v>52</v>
      </c>
      <c r="C833" s="5" t="s">
        <v>31</v>
      </c>
      <c r="D833" s="34">
        <v>40149</v>
      </c>
      <c r="E833" s="67">
        <v>0.5729166666666666</v>
      </c>
      <c r="F833" s="68"/>
      <c r="G833" s="68"/>
      <c r="H833" s="69">
        <v>8.35</v>
      </c>
      <c r="I833" s="69">
        <v>24.1</v>
      </c>
      <c r="J833" s="68">
        <v>9.218</v>
      </c>
      <c r="K833" s="9">
        <f t="shared" si="17"/>
        <v>9218</v>
      </c>
      <c r="L833" s="68"/>
      <c r="M833" s="68">
        <v>6.42</v>
      </c>
      <c r="N833" s="49">
        <v>12</v>
      </c>
      <c r="O833" s="68">
        <v>5.122</v>
      </c>
      <c r="P833" s="68">
        <v>174</v>
      </c>
      <c r="Q833" s="68"/>
      <c r="R833" s="68"/>
      <c r="S833" s="31" t="s">
        <v>56</v>
      </c>
      <c r="T833" s="49"/>
    </row>
    <row r="834" spans="1:20" ht="12" customHeight="1">
      <c r="A834" s="31" t="s">
        <v>351</v>
      </c>
      <c r="B834" s="31" t="s">
        <v>52</v>
      </c>
      <c r="C834" s="5" t="s">
        <v>31</v>
      </c>
      <c r="D834" s="34">
        <v>40158</v>
      </c>
      <c r="E834" s="67">
        <v>0.4375</v>
      </c>
      <c r="F834" s="68"/>
      <c r="G834" s="68"/>
      <c r="H834" s="69">
        <v>8.46</v>
      </c>
      <c r="I834" s="69">
        <v>17.5</v>
      </c>
      <c r="J834" s="68">
        <v>8.136</v>
      </c>
      <c r="K834" s="9">
        <f t="shared" si="17"/>
        <v>8135.999999999999</v>
      </c>
      <c r="L834" s="68">
        <v>93.8</v>
      </c>
      <c r="M834" s="68">
        <v>6.45</v>
      </c>
      <c r="N834" s="49">
        <v>14</v>
      </c>
      <c r="O834" s="68">
        <v>5.0505</v>
      </c>
      <c r="P834" s="68">
        <v>159</v>
      </c>
      <c r="Q834" s="68"/>
      <c r="R834" s="68"/>
      <c r="S834" s="31" t="s">
        <v>11</v>
      </c>
      <c r="T834" s="49"/>
    </row>
    <row r="835" spans="1:20" ht="12" customHeight="1">
      <c r="A835" s="31" t="s">
        <v>351</v>
      </c>
      <c r="B835" s="31" t="s">
        <v>52</v>
      </c>
      <c r="C835" s="5" t="s">
        <v>31</v>
      </c>
      <c r="D835" s="34">
        <v>40165</v>
      </c>
      <c r="E835" s="67">
        <v>0.4930555555555556</v>
      </c>
      <c r="F835" s="68"/>
      <c r="G835" s="68"/>
      <c r="H835" s="69">
        <v>8.53</v>
      </c>
      <c r="I835" s="69">
        <v>21.3</v>
      </c>
      <c r="J835" s="68">
        <v>9.041</v>
      </c>
      <c r="K835" s="9">
        <f t="shared" si="17"/>
        <v>9041</v>
      </c>
      <c r="L835" s="68">
        <v>122.9</v>
      </c>
      <c r="M835" s="68"/>
      <c r="N835" s="49">
        <v>11</v>
      </c>
      <c r="O835" s="68">
        <v>5.245</v>
      </c>
      <c r="P835" s="68">
        <v>207</v>
      </c>
      <c r="Q835" s="68"/>
      <c r="R835" s="68"/>
      <c r="S835" s="31" t="s">
        <v>60</v>
      </c>
      <c r="T835" s="49"/>
    </row>
    <row r="836" spans="1:20" ht="12" customHeight="1">
      <c r="A836" s="31" t="s">
        <v>351</v>
      </c>
      <c r="B836" s="31" t="s">
        <v>52</v>
      </c>
      <c r="C836" s="5" t="s">
        <v>31</v>
      </c>
      <c r="D836" s="34">
        <v>40169</v>
      </c>
      <c r="E836" s="67">
        <v>0.5520833333333334</v>
      </c>
      <c r="F836" s="68"/>
      <c r="G836" s="68"/>
      <c r="H836" s="69">
        <v>8.61</v>
      </c>
      <c r="I836" s="69">
        <v>25.1</v>
      </c>
      <c r="J836" s="68">
        <v>9.859</v>
      </c>
      <c r="K836" s="9">
        <f t="shared" si="17"/>
        <v>9859</v>
      </c>
      <c r="L836" s="68">
        <v>114.2</v>
      </c>
      <c r="M836" s="68"/>
      <c r="N836" s="49">
        <v>5.6</v>
      </c>
      <c r="O836" s="68">
        <v>5.3485</v>
      </c>
      <c r="P836" s="68">
        <v>186</v>
      </c>
      <c r="Q836" s="68"/>
      <c r="R836" s="68"/>
      <c r="S836" s="31" t="s">
        <v>56</v>
      </c>
      <c r="T836" s="49"/>
    </row>
    <row r="837" spans="1:20" ht="12" customHeight="1">
      <c r="A837" s="31" t="s">
        <v>351</v>
      </c>
      <c r="B837" s="31" t="s">
        <v>52</v>
      </c>
      <c r="C837" s="5" t="s">
        <v>31</v>
      </c>
      <c r="D837" s="34">
        <v>40177</v>
      </c>
      <c r="E837" s="67">
        <v>0.4583333333333333</v>
      </c>
      <c r="F837" s="68"/>
      <c r="G837" s="68"/>
      <c r="H837" s="69">
        <v>8.32</v>
      </c>
      <c r="I837" s="69">
        <v>25.1</v>
      </c>
      <c r="J837" s="68">
        <v>9.872</v>
      </c>
      <c r="K837" s="9">
        <f t="shared" si="17"/>
        <v>9872</v>
      </c>
      <c r="L837" s="68">
        <v>92</v>
      </c>
      <c r="M837" s="68">
        <v>5.82</v>
      </c>
      <c r="N837" s="49">
        <v>8.3</v>
      </c>
      <c r="O837" s="68">
        <v>5.42</v>
      </c>
      <c r="P837" s="68">
        <v>186</v>
      </c>
      <c r="Q837" s="68"/>
      <c r="R837" s="68"/>
      <c r="S837" s="31" t="s">
        <v>55</v>
      </c>
      <c r="T837" s="49"/>
    </row>
    <row r="838" spans="1:20" ht="12" customHeight="1">
      <c r="A838" s="31" t="s">
        <v>351</v>
      </c>
      <c r="B838" s="31" t="s">
        <v>52</v>
      </c>
      <c r="C838" s="5" t="s">
        <v>31</v>
      </c>
      <c r="D838" s="34">
        <v>40184</v>
      </c>
      <c r="E838" s="67">
        <v>0.548611111111111</v>
      </c>
      <c r="F838" s="68"/>
      <c r="G838" s="68"/>
      <c r="H838" s="69">
        <v>8.44</v>
      </c>
      <c r="I838" s="69">
        <v>24.4</v>
      </c>
      <c r="J838" s="68">
        <v>10.323</v>
      </c>
      <c r="K838" s="9">
        <f t="shared" si="17"/>
        <v>10323</v>
      </c>
      <c r="L838" s="68">
        <v>70.3</v>
      </c>
      <c r="M838" s="68">
        <v>6.05</v>
      </c>
      <c r="N838" s="49">
        <v>6.3</v>
      </c>
      <c r="O838" s="68">
        <v>5.694</v>
      </c>
      <c r="P838" s="68">
        <v>156</v>
      </c>
      <c r="Q838" s="68"/>
      <c r="R838" s="68"/>
      <c r="S838" s="31" t="s">
        <v>11</v>
      </c>
      <c r="T838" s="49"/>
    </row>
    <row r="839" spans="1:20" ht="12" customHeight="1">
      <c r="A839" s="31" t="s">
        <v>351</v>
      </c>
      <c r="B839" s="31" t="s">
        <v>52</v>
      </c>
      <c r="C839" s="5" t="s">
        <v>31</v>
      </c>
      <c r="D839" s="34">
        <v>40190</v>
      </c>
      <c r="E839" s="67">
        <v>15.25</v>
      </c>
      <c r="F839" s="68"/>
      <c r="G839" s="68"/>
      <c r="H839" s="69">
        <v>8.29</v>
      </c>
      <c r="I839" s="69">
        <v>23.7</v>
      </c>
      <c r="J839" s="68">
        <v>10.491</v>
      </c>
      <c r="K839" s="9">
        <f t="shared" si="17"/>
        <v>10491</v>
      </c>
      <c r="L839" s="68"/>
      <c r="M839" s="68">
        <v>7.79</v>
      </c>
      <c r="N839" s="49">
        <v>9.8</v>
      </c>
      <c r="O839" s="68">
        <v>5.7915</v>
      </c>
      <c r="P839" s="68">
        <v>198</v>
      </c>
      <c r="Q839" s="68"/>
      <c r="R839" s="68"/>
      <c r="S839" s="31" t="s">
        <v>59</v>
      </c>
      <c r="T839" s="49"/>
    </row>
    <row r="840" spans="1:20" ht="12" customHeight="1">
      <c r="A840" s="31" t="s">
        <v>351</v>
      </c>
      <c r="B840" s="31" t="s">
        <v>52</v>
      </c>
      <c r="C840" s="5" t="s">
        <v>31</v>
      </c>
      <c r="D840" s="34">
        <v>40199</v>
      </c>
      <c r="E840" s="67">
        <v>0.49652777777777773</v>
      </c>
      <c r="F840" s="68"/>
      <c r="G840" s="68"/>
      <c r="H840" s="69">
        <v>8.51</v>
      </c>
      <c r="I840" s="69">
        <v>24.6</v>
      </c>
      <c r="J840" s="68">
        <v>11.129</v>
      </c>
      <c r="K840" s="9">
        <f t="shared" si="17"/>
        <v>11129</v>
      </c>
      <c r="L840" s="68">
        <v>58.6</v>
      </c>
      <c r="M840" s="68">
        <v>8.12</v>
      </c>
      <c r="N840" s="49">
        <v>3.4</v>
      </c>
      <c r="O840" s="68">
        <v>6.1035</v>
      </c>
      <c r="P840" s="68">
        <v>147</v>
      </c>
      <c r="Q840" s="68"/>
      <c r="R840" s="68"/>
      <c r="S840" s="31" t="s">
        <v>59</v>
      </c>
      <c r="T840" s="49"/>
    </row>
    <row r="841" spans="1:20" ht="12" customHeight="1">
      <c r="A841" s="31" t="s">
        <v>351</v>
      </c>
      <c r="B841" s="31" t="s">
        <v>52</v>
      </c>
      <c r="C841" s="5" t="s">
        <v>31</v>
      </c>
      <c r="D841" s="34">
        <v>40206</v>
      </c>
      <c r="E841" s="67">
        <v>0.5520833333333334</v>
      </c>
      <c r="F841" s="68"/>
      <c r="G841" s="68"/>
      <c r="H841" s="69">
        <v>8.56</v>
      </c>
      <c r="I841" s="69">
        <v>23.6</v>
      </c>
      <c r="J841" s="68">
        <v>11.262</v>
      </c>
      <c r="K841" s="9">
        <f t="shared" si="17"/>
        <v>11262</v>
      </c>
      <c r="L841" s="68">
        <v>15</v>
      </c>
      <c r="M841" s="68">
        <v>8.68</v>
      </c>
      <c r="N841" s="49">
        <v>5.3</v>
      </c>
      <c r="O841" s="68">
        <v>6.2855</v>
      </c>
      <c r="P841" s="68">
        <v>177</v>
      </c>
      <c r="Q841" s="68"/>
      <c r="R841" s="68"/>
      <c r="S841" s="31" t="s">
        <v>63</v>
      </c>
      <c r="T841" s="49"/>
    </row>
    <row r="842" spans="1:20" ht="12" customHeight="1">
      <c r="A842" s="31" t="s">
        <v>351</v>
      </c>
      <c r="B842" s="31" t="s">
        <v>52</v>
      </c>
      <c r="C842" s="5" t="s">
        <v>31</v>
      </c>
      <c r="D842" s="34">
        <v>40214</v>
      </c>
      <c r="E842" s="67">
        <v>0.5444444444444444</v>
      </c>
      <c r="F842" s="68"/>
      <c r="G842" s="68"/>
      <c r="H842" s="69">
        <v>8.6</v>
      </c>
      <c r="I842" s="69">
        <v>21.3</v>
      </c>
      <c r="J842" s="68">
        <v>11.452</v>
      </c>
      <c r="K842" s="9">
        <f t="shared" si="17"/>
        <v>11452</v>
      </c>
      <c r="L842" s="68">
        <v>-0.5</v>
      </c>
      <c r="M842" s="68">
        <v>8.7</v>
      </c>
      <c r="N842" s="49">
        <v>4.4</v>
      </c>
      <c r="O842" s="68">
        <v>6.5585</v>
      </c>
      <c r="P842" s="68">
        <v>162</v>
      </c>
      <c r="Q842" s="68"/>
      <c r="R842" s="68"/>
      <c r="S842" s="31" t="s">
        <v>59</v>
      </c>
      <c r="T842" s="49"/>
    </row>
    <row r="843" spans="1:20" ht="12" customHeight="1">
      <c r="A843" s="31" t="s">
        <v>351</v>
      </c>
      <c r="B843" s="31" t="s">
        <v>52</v>
      </c>
      <c r="C843" s="5" t="s">
        <v>31</v>
      </c>
      <c r="D843" s="34">
        <v>40220</v>
      </c>
      <c r="E843" s="67">
        <v>0.5048611111111111</v>
      </c>
      <c r="F843" s="68"/>
      <c r="G843" s="68"/>
      <c r="H843" s="69">
        <v>8.51</v>
      </c>
      <c r="I843" s="69">
        <v>22</v>
      </c>
      <c r="J843" s="68">
        <v>11.589</v>
      </c>
      <c r="K843" s="9">
        <v>11589</v>
      </c>
      <c r="L843" s="68">
        <v>-4.9</v>
      </c>
      <c r="M843" s="68">
        <v>6.72</v>
      </c>
      <c r="N843" s="49">
        <v>3.8</v>
      </c>
      <c r="O843" s="68">
        <v>6.643</v>
      </c>
      <c r="P843" s="68">
        <v>150</v>
      </c>
      <c r="Q843" s="68"/>
      <c r="R843" s="68"/>
      <c r="S843" s="31" t="s">
        <v>11</v>
      </c>
      <c r="T843" s="49"/>
    </row>
    <row r="844" spans="1:20" ht="12" customHeight="1">
      <c r="A844" s="31" t="s">
        <v>351</v>
      </c>
      <c r="B844" s="31" t="s">
        <v>52</v>
      </c>
      <c r="C844" s="5" t="s">
        <v>31</v>
      </c>
      <c r="D844" s="34">
        <v>40227</v>
      </c>
      <c r="E844" s="67">
        <v>0.4861111111111111</v>
      </c>
      <c r="F844" s="68"/>
      <c r="G844" s="68"/>
      <c r="H844" s="69">
        <v>8.53</v>
      </c>
      <c r="I844" s="69">
        <v>22.7</v>
      </c>
      <c r="J844" s="68">
        <v>12.005</v>
      </c>
      <c r="K844" s="9">
        <v>12005</v>
      </c>
      <c r="L844" s="68">
        <v>79.6</v>
      </c>
      <c r="M844" s="68">
        <v>5.75</v>
      </c>
      <c r="N844" s="49">
        <v>4.1</v>
      </c>
      <c r="O844" s="68">
        <v>6.799</v>
      </c>
      <c r="P844" s="68">
        <v>150</v>
      </c>
      <c r="Q844" s="68"/>
      <c r="R844" s="68"/>
      <c r="S844" s="31" t="s">
        <v>11</v>
      </c>
      <c r="T844" s="49"/>
    </row>
    <row r="845" spans="1:20" ht="12" customHeight="1">
      <c r="A845" s="31" t="s">
        <v>351</v>
      </c>
      <c r="B845" s="31" t="s">
        <v>52</v>
      </c>
      <c r="C845" s="5" t="s">
        <v>31</v>
      </c>
      <c r="D845" s="34">
        <v>40233</v>
      </c>
      <c r="E845" s="67">
        <v>0.4861111111111111</v>
      </c>
      <c r="F845" s="68"/>
      <c r="G845" s="68"/>
      <c r="H845" s="69">
        <v>8.88</v>
      </c>
      <c r="I845" s="69">
        <v>21</v>
      </c>
      <c r="J845" s="68">
        <v>12.092</v>
      </c>
      <c r="K845" s="9">
        <v>12092</v>
      </c>
      <c r="L845" s="68">
        <v>106</v>
      </c>
      <c r="M845" s="68">
        <v>6.12</v>
      </c>
      <c r="N845" s="49">
        <v>3.8</v>
      </c>
      <c r="O845" s="68">
        <v>6.88</v>
      </c>
      <c r="P845" s="68">
        <v>168</v>
      </c>
      <c r="Q845" s="68"/>
      <c r="R845" s="68"/>
      <c r="S845" s="31" t="s">
        <v>55</v>
      </c>
      <c r="T845" s="49"/>
    </row>
    <row r="846" spans="1:20" ht="12" customHeight="1">
      <c r="A846" s="31" t="s">
        <v>351</v>
      </c>
      <c r="B846" s="31" t="s">
        <v>52</v>
      </c>
      <c r="C846" s="5" t="s">
        <v>31</v>
      </c>
      <c r="D846" s="34">
        <v>40241</v>
      </c>
      <c r="E846" s="67">
        <v>0.5208333333333334</v>
      </c>
      <c r="F846" s="68"/>
      <c r="G846" s="68"/>
      <c r="H846" s="69">
        <v>8.65</v>
      </c>
      <c r="I846" s="69">
        <v>22.8</v>
      </c>
      <c r="J846" s="68">
        <v>13.013</v>
      </c>
      <c r="K846" s="9">
        <v>13013</v>
      </c>
      <c r="L846" s="68">
        <v>53.8</v>
      </c>
      <c r="M846" s="68">
        <v>8.56</v>
      </c>
      <c r="N846" s="49">
        <v>2.9</v>
      </c>
      <c r="O846" s="68">
        <v>7.842</v>
      </c>
      <c r="P846" s="68">
        <f>0.52*300</f>
        <v>156</v>
      </c>
      <c r="Q846" s="68"/>
      <c r="R846" s="68"/>
      <c r="S846" s="31" t="s">
        <v>35</v>
      </c>
      <c r="T846" s="49"/>
    </row>
    <row r="847" spans="1:20" ht="12" customHeight="1">
      <c r="A847" s="31" t="s">
        <v>351</v>
      </c>
      <c r="B847" s="31" t="s">
        <v>52</v>
      </c>
      <c r="C847" s="5" t="s">
        <v>31</v>
      </c>
      <c r="D847" s="34">
        <v>40247</v>
      </c>
      <c r="E847" s="67">
        <v>0.49652777777777773</v>
      </c>
      <c r="F847" s="68"/>
      <c r="G847" s="68"/>
      <c r="H847" s="69">
        <v>8.49</v>
      </c>
      <c r="I847" s="69">
        <v>18.2</v>
      </c>
      <c r="J847" s="68">
        <v>12.812</v>
      </c>
      <c r="K847" s="9">
        <v>12812</v>
      </c>
      <c r="L847" s="68">
        <v>121</v>
      </c>
      <c r="M847" s="68">
        <v>8.3</v>
      </c>
      <c r="N847" s="49">
        <v>5.9</v>
      </c>
      <c r="O847" s="68">
        <v>7.231</v>
      </c>
      <c r="P847" s="68">
        <f>0.53*300</f>
        <v>159</v>
      </c>
      <c r="Q847" s="68"/>
      <c r="R847" s="68"/>
      <c r="S847" s="31" t="s">
        <v>35</v>
      </c>
      <c r="T847" s="49"/>
    </row>
    <row r="848" spans="1:20" ht="12" customHeight="1">
      <c r="A848" s="31" t="s">
        <v>351</v>
      </c>
      <c r="B848" s="31" t="s">
        <v>52</v>
      </c>
      <c r="C848" s="5" t="s">
        <v>31</v>
      </c>
      <c r="D848" s="34">
        <v>40255</v>
      </c>
      <c r="E848" s="67">
        <v>0.545138888888889</v>
      </c>
      <c r="F848" s="68"/>
      <c r="G848" s="68"/>
      <c r="H848" s="69">
        <v>8.58</v>
      </c>
      <c r="I848" s="69">
        <v>25.4</v>
      </c>
      <c r="J848" s="68">
        <v>14.696</v>
      </c>
      <c r="K848" s="9">
        <v>14696</v>
      </c>
      <c r="L848" s="68">
        <v>71.2</v>
      </c>
      <c r="M848" s="68">
        <v>7.14</v>
      </c>
      <c r="N848" s="71">
        <v>2.1</v>
      </c>
      <c r="O848" s="68">
        <v>7.9885</v>
      </c>
      <c r="P848" s="68">
        <v>177</v>
      </c>
      <c r="Q848" s="68"/>
      <c r="R848" s="68"/>
      <c r="S848" s="31" t="s">
        <v>56</v>
      </c>
      <c r="T848" s="49"/>
    </row>
    <row r="849" spans="1:20" ht="12" customHeight="1">
      <c r="A849" s="31" t="s">
        <v>351</v>
      </c>
      <c r="B849" s="31" t="s">
        <v>52</v>
      </c>
      <c r="C849" s="5" t="s">
        <v>31</v>
      </c>
      <c r="D849" s="34">
        <v>40263</v>
      </c>
      <c r="E849" s="67">
        <v>0.4583333333333333</v>
      </c>
      <c r="F849" s="68"/>
      <c r="G849" s="68"/>
      <c r="H849" s="69">
        <v>8.73</v>
      </c>
      <c r="I849" s="69">
        <v>22.8</v>
      </c>
      <c r="J849" s="68">
        <v>13.45</v>
      </c>
      <c r="K849" s="9">
        <v>13450</v>
      </c>
      <c r="L849" s="68"/>
      <c r="M849" s="68">
        <v>6.17</v>
      </c>
      <c r="N849" s="71">
        <v>6.4</v>
      </c>
      <c r="O849" s="68">
        <v>9.31</v>
      </c>
      <c r="P849" s="68">
        <v>165</v>
      </c>
      <c r="Q849" s="68"/>
      <c r="R849" s="68"/>
      <c r="S849" s="31" t="s">
        <v>11</v>
      </c>
      <c r="T849" s="49"/>
    </row>
    <row r="850" spans="1:20" ht="12" customHeight="1">
      <c r="A850" s="31" t="s">
        <v>351</v>
      </c>
      <c r="B850" s="31" t="s">
        <v>52</v>
      </c>
      <c r="C850" s="5" t="s">
        <v>31</v>
      </c>
      <c r="D850" s="34">
        <v>40268</v>
      </c>
      <c r="E850" s="67">
        <v>0.5659722222222222</v>
      </c>
      <c r="F850" s="68">
        <v>309305</v>
      </c>
      <c r="G850" s="68">
        <v>6070552</v>
      </c>
      <c r="H850" s="69">
        <v>8.57</v>
      </c>
      <c r="I850" s="69">
        <v>21.2</v>
      </c>
      <c r="J850" s="68">
        <v>14.671</v>
      </c>
      <c r="K850" s="3">
        <v>14671</v>
      </c>
      <c r="L850" s="72">
        <v>80.3</v>
      </c>
      <c r="M850" s="68">
        <v>6.69</v>
      </c>
      <c r="N850" s="71">
        <v>4.5</v>
      </c>
      <c r="O850" s="68">
        <v>8.5345</v>
      </c>
      <c r="P850" s="68">
        <v>165</v>
      </c>
      <c r="Q850" s="68"/>
      <c r="R850" s="68"/>
      <c r="S850" s="31" t="s">
        <v>56</v>
      </c>
      <c r="T850" s="73"/>
    </row>
    <row r="851" spans="1:20" ht="12" customHeight="1">
      <c r="A851" s="7" t="s">
        <v>353</v>
      </c>
      <c r="B851" s="4" t="s">
        <v>354</v>
      </c>
      <c r="C851" s="5" t="s">
        <v>31</v>
      </c>
      <c r="D851" s="6">
        <v>39952</v>
      </c>
      <c r="E851" s="13">
        <v>0.579861111111111</v>
      </c>
      <c r="F851" s="3">
        <v>303113</v>
      </c>
      <c r="G851" s="3">
        <v>6079582</v>
      </c>
      <c r="H851" s="8">
        <v>6.72</v>
      </c>
      <c r="I851" s="8">
        <v>17.82</v>
      </c>
      <c r="J851" s="18">
        <v>9.9</v>
      </c>
      <c r="K851" s="9">
        <f aca="true" t="shared" si="18" ref="K851:K885">J851*1000</f>
        <v>9900</v>
      </c>
      <c r="L851" s="16" t="s">
        <v>355</v>
      </c>
      <c r="M851" s="8">
        <v>5.65</v>
      </c>
      <c r="N851" s="49"/>
      <c r="O851" s="8">
        <v>5.83</v>
      </c>
      <c r="P851" s="11">
        <v>91</v>
      </c>
      <c r="Q851" s="50">
        <v>63</v>
      </c>
      <c r="R851" s="11"/>
      <c r="S851" s="4" t="s">
        <v>35</v>
      </c>
      <c r="T851" s="29" t="s">
        <v>356</v>
      </c>
    </row>
    <row r="852" spans="1:20" ht="12" customHeight="1">
      <c r="A852" s="3" t="s">
        <v>357</v>
      </c>
      <c r="B852" s="4" t="s">
        <v>354</v>
      </c>
      <c r="C852" s="5" t="s">
        <v>31</v>
      </c>
      <c r="D852" s="6">
        <v>39947</v>
      </c>
      <c r="E852" s="13">
        <v>0.4375</v>
      </c>
      <c r="F852" s="7">
        <v>308604</v>
      </c>
      <c r="G852" s="7">
        <v>6071593</v>
      </c>
      <c r="H852" s="8">
        <v>8.43</v>
      </c>
      <c r="I852" s="8">
        <v>13.2</v>
      </c>
      <c r="J852" s="8">
        <v>16.07</v>
      </c>
      <c r="K852" s="9">
        <f t="shared" si="18"/>
        <v>16070</v>
      </c>
      <c r="L852" s="16" t="s">
        <v>358</v>
      </c>
      <c r="M852" s="7">
        <v>7.83</v>
      </c>
      <c r="N852" s="49"/>
      <c r="O852" s="8">
        <v>10.01</v>
      </c>
      <c r="P852" s="7">
        <f>0.58*300</f>
        <v>174</v>
      </c>
      <c r="Q852" s="7"/>
      <c r="R852" s="11"/>
      <c r="S852" s="15" t="s">
        <v>33</v>
      </c>
      <c r="T852" s="12" t="s">
        <v>359</v>
      </c>
    </row>
    <row r="853" spans="1:20" ht="12" customHeight="1">
      <c r="A853" s="3" t="s">
        <v>357</v>
      </c>
      <c r="B853" s="4" t="s">
        <v>354</v>
      </c>
      <c r="C853" s="5" t="s">
        <v>31</v>
      </c>
      <c r="D853" s="6">
        <v>39953</v>
      </c>
      <c r="E853" s="13">
        <v>0.5208333333333334</v>
      </c>
      <c r="F853" s="3">
        <v>308796</v>
      </c>
      <c r="G853" s="3">
        <v>6071937</v>
      </c>
      <c r="H853" s="8">
        <v>7.78</v>
      </c>
      <c r="I853" s="8">
        <v>19</v>
      </c>
      <c r="J853" s="18">
        <v>23.3</v>
      </c>
      <c r="K853" s="9">
        <f t="shared" si="18"/>
        <v>23300</v>
      </c>
      <c r="L853" s="16" t="s">
        <v>360</v>
      </c>
      <c r="M853" s="8">
        <v>5</v>
      </c>
      <c r="N853" s="49"/>
      <c r="O853" s="8">
        <v>14.3</v>
      </c>
      <c r="P853" s="11">
        <v>144</v>
      </c>
      <c r="Q853" s="50"/>
      <c r="R853" s="11"/>
      <c r="S853" s="4" t="s">
        <v>35</v>
      </c>
      <c r="T853" s="29" t="s">
        <v>361</v>
      </c>
    </row>
    <row r="854" spans="1:19" ht="12" customHeight="1">
      <c r="A854" s="3" t="s">
        <v>357</v>
      </c>
      <c r="B854" s="4" t="s">
        <v>354</v>
      </c>
      <c r="C854" s="5" t="s">
        <v>31</v>
      </c>
      <c r="D854" s="6">
        <v>39962</v>
      </c>
      <c r="E854" s="13">
        <v>0.53125</v>
      </c>
      <c r="F854" s="3">
        <v>308796</v>
      </c>
      <c r="G854" s="3">
        <v>6071937</v>
      </c>
      <c r="H854" s="8">
        <v>8.17</v>
      </c>
      <c r="I854" s="8">
        <v>13.81</v>
      </c>
      <c r="J854" s="18">
        <v>16.2</v>
      </c>
      <c r="K854" s="9">
        <f t="shared" si="18"/>
        <v>16200</v>
      </c>
      <c r="L854" s="16">
        <v>197.3</v>
      </c>
      <c r="M854" s="8">
        <v>4.2</v>
      </c>
      <c r="N854" s="49"/>
      <c r="O854" s="8">
        <v>13.46</v>
      </c>
      <c r="P854" s="11">
        <v>171</v>
      </c>
      <c r="Q854" s="50"/>
      <c r="R854" s="11"/>
      <c r="S854" s="7" t="s">
        <v>35</v>
      </c>
    </row>
    <row r="855" spans="1:19" ht="12" customHeight="1">
      <c r="A855" s="3" t="s">
        <v>357</v>
      </c>
      <c r="B855" s="4" t="s">
        <v>354</v>
      </c>
      <c r="C855" s="5" t="s">
        <v>31</v>
      </c>
      <c r="D855" s="6">
        <v>39969</v>
      </c>
      <c r="E855" s="13">
        <v>0.4930555555555556</v>
      </c>
      <c r="H855" s="8">
        <v>8.12</v>
      </c>
      <c r="I855" s="8">
        <v>15.2</v>
      </c>
      <c r="J855" s="18">
        <v>20.44</v>
      </c>
      <c r="K855" s="9">
        <f t="shared" si="18"/>
        <v>20440</v>
      </c>
      <c r="L855" s="16"/>
      <c r="M855" s="8">
        <v>5.96</v>
      </c>
      <c r="N855" s="49"/>
      <c r="O855" s="8">
        <v>13.24</v>
      </c>
      <c r="P855" s="11">
        <f>0.46*300</f>
        <v>138</v>
      </c>
      <c r="Q855" s="50"/>
      <c r="R855" s="11">
        <v>320</v>
      </c>
      <c r="S855" s="7" t="s">
        <v>35</v>
      </c>
    </row>
    <row r="856" spans="1:19" ht="12" customHeight="1">
      <c r="A856" s="3" t="s">
        <v>357</v>
      </c>
      <c r="B856" s="4" t="s">
        <v>354</v>
      </c>
      <c r="C856" s="5" t="s">
        <v>31</v>
      </c>
      <c r="D856" s="6">
        <v>39975</v>
      </c>
      <c r="E856" s="13">
        <v>0.5659722222222222</v>
      </c>
      <c r="H856" s="8">
        <v>7.72</v>
      </c>
      <c r="I856" s="8">
        <v>13.2</v>
      </c>
      <c r="J856" s="18">
        <v>19.415</v>
      </c>
      <c r="K856" s="9">
        <f t="shared" si="18"/>
        <v>19415</v>
      </c>
      <c r="L856" s="16">
        <v>238.4</v>
      </c>
      <c r="M856" s="8">
        <v>6.44</v>
      </c>
      <c r="N856" s="49"/>
      <c r="O856" s="8">
        <v>13.071</v>
      </c>
      <c r="P856" s="11">
        <v>80</v>
      </c>
      <c r="Q856" s="50"/>
      <c r="R856" s="11">
        <v>360</v>
      </c>
      <c r="S856" s="7" t="s">
        <v>35</v>
      </c>
    </row>
    <row r="857" spans="1:19" ht="12" customHeight="1">
      <c r="A857" s="3" t="s">
        <v>357</v>
      </c>
      <c r="B857" s="4" t="s">
        <v>354</v>
      </c>
      <c r="C857" s="5" t="s">
        <v>31</v>
      </c>
      <c r="D857" s="6">
        <v>39976</v>
      </c>
      <c r="E857" s="13">
        <v>0.6458333333333334</v>
      </c>
      <c r="H857" s="8">
        <v>8.15</v>
      </c>
      <c r="I857" s="8">
        <v>9</v>
      </c>
      <c r="J857" s="18">
        <v>17.06</v>
      </c>
      <c r="K857" s="9">
        <f t="shared" si="18"/>
        <v>17060</v>
      </c>
      <c r="L857" s="16">
        <v>122.3</v>
      </c>
      <c r="M857" s="8">
        <v>9.48</v>
      </c>
      <c r="N857" s="49"/>
      <c r="O857" s="8">
        <v>12.532</v>
      </c>
      <c r="P857" s="11">
        <v>85</v>
      </c>
      <c r="Q857" s="50"/>
      <c r="R857" s="11">
        <v>320</v>
      </c>
      <c r="S857" s="7" t="s">
        <v>35</v>
      </c>
    </row>
    <row r="858" spans="1:19" ht="12" customHeight="1">
      <c r="A858" s="3" t="s">
        <v>357</v>
      </c>
      <c r="B858" s="4" t="s">
        <v>354</v>
      </c>
      <c r="C858" s="5" t="s">
        <v>31</v>
      </c>
      <c r="D858" s="6">
        <v>39979</v>
      </c>
      <c r="E858" s="13">
        <v>0.5902777777777778</v>
      </c>
      <c r="H858" s="8">
        <v>6.98</v>
      </c>
      <c r="I858" s="8">
        <v>16.7</v>
      </c>
      <c r="J858" s="18">
        <v>15.179</v>
      </c>
      <c r="K858" s="9">
        <f t="shared" si="18"/>
        <v>15179</v>
      </c>
      <c r="L858" s="16">
        <v>179.2</v>
      </c>
      <c r="M858" s="8">
        <v>8.23</v>
      </c>
      <c r="N858" s="49"/>
      <c r="O858" s="8">
        <v>9.568</v>
      </c>
      <c r="P858" s="11">
        <v>89</v>
      </c>
      <c r="Q858" s="50"/>
      <c r="R858" s="11">
        <v>259</v>
      </c>
      <c r="S858" s="7" t="s">
        <v>35</v>
      </c>
    </row>
    <row r="859" spans="1:20" ht="12" customHeight="1">
      <c r="A859" s="3" t="s">
        <v>357</v>
      </c>
      <c r="B859" s="4" t="s">
        <v>354</v>
      </c>
      <c r="C859" s="5" t="s">
        <v>31</v>
      </c>
      <c r="D859" s="6">
        <v>39980</v>
      </c>
      <c r="E859" s="13">
        <v>0.5069444444444444</v>
      </c>
      <c r="H859" s="8">
        <v>7.92</v>
      </c>
      <c r="I859" s="8">
        <v>14.2</v>
      </c>
      <c r="J859" s="18">
        <v>17.2</v>
      </c>
      <c r="K859" s="9">
        <f t="shared" si="18"/>
        <v>17200</v>
      </c>
      <c r="L859" s="16">
        <v>376</v>
      </c>
      <c r="M859" s="8">
        <v>7.48</v>
      </c>
      <c r="N859" s="49"/>
      <c r="O859" s="8">
        <v>11.3</v>
      </c>
      <c r="P859" s="11">
        <v>79</v>
      </c>
      <c r="Q859" s="50"/>
      <c r="R859" s="11"/>
      <c r="S859" s="7" t="s">
        <v>35</v>
      </c>
      <c r="T859" s="12" t="s">
        <v>362</v>
      </c>
    </row>
    <row r="860" spans="1:19" ht="12" customHeight="1">
      <c r="A860" s="3" t="s">
        <v>357</v>
      </c>
      <c r="B860" s="4" t="s">
        <v>354</v>
      </c>
      <c r="C860" s="5" t="s">
        <v>31</v>
      </c>
      <c r="D860" s="6">
        <v>39986</v>
      </c>
      <c r="E860" s="13">
        <v>0.6354166666666666</v>
      </c>
      <c r="H860" s="8">
        <v>8.46</v>
      </c>
      <c r="I860" s="8">
        <v>15.17</v>
      </c>
      <c r="J860" s="18">
        <v>16.603</v>
      </c>
      <c r="K860" s="9">
        <f t="shared" si="18"/>
        <v>16603</v>
      </c>
      <c r="L860" s="16"/>
      <c r="M860" s="8">
        <v>8.2</v>
      </c>
      <c r="N860" s="49"/>
      <c r="O860" s="8">
        <v>13.29</v>
      </c>
      <c r="P860" s="11">
        <v>87</v>
      </c>
      <c r="Q860" s="50"/>
      <c r="R860" s="11">
        <v>322</v>
      </c>
      <c r="S860" s="7" t="s">
        <v>35</v>
      </c>
    </row>
    <row r="861" spans="1:19" ht="12" customHeight="1">
      <c r="A861" s="3" t="s">
        <v>357</v>
      </c>
      <c r="B861" s="4" t="s">
        <v>354</v>
      </c>
      <c r="C861" s="5" t="s">
        <v>31</v>
      </c>
      <c r="D861" s="6">
        <v>39990</v>
      </c>
      <c r="E861" s="13">
        <v>0.548611111111111</v>
      </c>
      <c r="H861" s="8">
        <v>7.71</v>
      </c>
      <c r="I861" s="8">
        <v>12.59</v>
      </c>
      <c r="J861" s="18">
        <v>15.9</v>
      </c>
      <c r="K861" s="9">
        <f t="shared" si="18"/>
        <v>15900</v>
      </c>
      <c r="L861" s="16"/>
      <c r="M861" s="8">
        <v>7.04</v>
      </c>
      <c r="N861" s="49"/>
      <c r="O861" s="8">
        <v>10.2</v>
      </c>
      <c r="P861" s="11">
        <v>96</v>
      </c>
      <c r="Q861" s="50"/>
      <c r="R861" s="11">
        <v>265</v>
      </c>
      <c r="S861" s="7" t="s">
        <v>35</v>
      </c>
    </row>
    <row r="862" spans="1:19" ht="12" customHeight="1">
      <c r="A862" s="3" t="s">
        <v>357</v>
      </c>
      <c r="B862" s="4" t="s">
        <v>354</v>
      </c>
      <c r="C862" s="5" t="s">
        <v>31</v>
      </c>
      <c r="D862" s="6">
        <v>39996</v>
      </c>
      <c r="E862" s="13">
        <v>0.5048611111111111</v>
      </c>
      <c r="H862" s="8">
        <v>7.27</v>
      </c>
      <c r="I862" s="8">
        <v>10.62</v>
      </c>
      <c r="J862" s="18">
        <v>10.9</v>
      </c>
      <c r="K862" s="9">
        <f t="shared" si="18"/>
        <v>10900</v>
      </c>
      <c r="L862" s="16">
        <v>140</v>
      </c>
      <c r="M862" s="8"/>
      <c r="N862" s="49"/>
      <c r="O862" s="8">
        <v>7.08</v>
      </c>
      <c r="P862" s="11">
        <v>63</v>
      </c>
      <c r="Q862" s="50"/>
      <c r="R862" s="11">
        <v>210</v>
      </c>
      <c r="S862" s="7" t="s">
        <v>35</v>
      </c>
    </row>
    <row r="863" spans="1:19" ht="12" customHeight="1">
      <c r="A863" s="3" t="s">
        <v>357</v>
      </c>
      <c r="B863" s="4" t="s">
        <v>354</v>
      </c>
      <c r="C863" s="5" t="s">
        <v>31</v>
      </c>
      <c r="D863" s="6">
        <v>40004</v>
      </c>
      <c r="E863" s="13">
        <v>0.548611111111111</v>
      </c>
      <c r="H863" s="8">
        <v>7.56</v>
      </c>
      <c r="I863" s="8">
        <v>10.47</v>
      </c>
      <c r="J863" s="18">
        <v>13.47</v>
      </c>
      <c r="K863" s="9">
        <f t="shared" si="18"/>
        <v>13470</v>
      </c>
      <c r="L863" s="16"/>
      <c r="M863" s="8">
        <v>7.73</v>
      </c>
      <c r="N863" s="49"/>
      <c r="O863" s="8">
        <v>8.6</v>
      </c>
      <c r="P863" s="11">
        <v>122</v>
      </c>
      <c r="Q863" s="50"/>
      <c r="R863" s="11"/>
      <c r="S863" s="7" t="s">
        <v>35</v>
      </c>
    </row>
    <row r="864" spans="1:20" ht="12" customHeight="1">
      <c r="A864" s="3" t="s">
        <v>357</v>
      </c>
      <c r="B864" s="4" t="s">
        <v>354</v>
      </c>
      <c r="C864" s="5" t="s">
        <v>31</v>
      </c>
      <c r="D864" s="6">
        <v>40010</v>
      </c>
      <c r="E864" s="13">
        <v>0.5208333333333334</v>
      </c>
      <c r="H864" s="8">
        <v>7.42</v>
      </c>
      <c r="I864" s="8">
        <v>13.66</v>
      </c>
      <c r="J864" s="18">
        <v>2.13</v>
      </c>
      <c r="K864" s="9">
        <f t="shared" si="18"/>
        <v>2130</v>
      </c>
      <c r="L864" s="16"/>
      <c r="M864" s="8">
        <v>8.75</v>
      </c>
      <c r="N864" s="49"/>
      <c r="O864" s="8">
        <v>1.4</v>
      </c>
      <c r="P864" s="11">
        <v>72</v>
      </c>
      <c r="Q864" s="50"/>
      <c r="R864" s="11">
        <v>58</v>
      </c>
      <c r="S864" s="7" t="s">
        <v>35</v>
      </c>
      <c r="T864" s="12" t="s">
        <v>363</v>
      </c>
    </row>
    <row r="865" spans="1:19" ht="12" customHeight="1">
      <c r="A865" s="3" t="s">
        <v>357</v>
      </c>
      <c r="B865" s="4" t="s">
        <v>354</v>
      </c>
      <c r="C865" s="5" t="s">
        <v>31</v>
      </c>
      <c r="D865" s="6">
        <v>40018</v>
      </c>
      <c r="E865" s="13">
        <v>0.638888888888889</v>
      </c>
      <c r="H865" s="8">
        <v>7.7</v>
      </c>
      <c r="I865" s="8">
        <v>12.5</v>
      </c>
      <c r="J865" s="18">
        <v>4.5</v>
      </c>
      <c r="K865" s="9">
        <f t="shared" si="18"/>
        <v>4500</v>
      </c>
      <c r="L865" s="16">
        <v>206</v>
      </c>
      <c r="M865" s="8">
        <v>8.5</v>
      </c>
      <c r="N865" s="49"/>
      <c r="O865" s="8">
        <v>2.9</v>
      </c>
      <c r="P865" s="11">
        <v>66</v>
      </c>
      <c r="Q865" s="50"/>
      <c r="R865" s="11">
        <v>89</v>
      </c>
      <c r="S865" s="7" t="s">
        <v>35</v>
      </c>
    </row>
    <row r="866" spans="1:19" ht="12" customHeight="1">
      <c r="A866" s="3" t="s">
        <v>357</v>
      </c>
      <c r="B866" s="4" t="s">
        <v>354</v>
      </c>
      <c r="C866" s="5" t="s">
        <v>31</v>
      </c>
      <c r="D866" s="6">
        <v>40024</v>
      </c>
      <c r="E866" s="13">
        <v>0.5104166666666666</v>
      </c>
      <c r="H866" s="8">
        <v>7.29</v>
      </c>
      <c r="I866" s="8">
        <v>12.5</v>
      </c>
      <c r="J866" s="18">
        <v>5.1</v>
      </c>
      <c r="K866" s="9">
        <f t="shared" si="18"/>
        <v>5100</v>
      </c>
      <c r="L866" s="16">
        <v>188</v>
      </c>
      <c r="M866" s="8">
        <v>9.1</v>
      </c>
      <c r="N866" s="49"/>
      <c r="O866" s="8">
        <v>2.1</v>
      </c>
      <c r="P866" s="11">
        <v>69</v>
      </c>
      <c r="Q866" s="50"/>
      <c r="R866" s="11">
        <v>92</v>
      </c>
      <c r="S866" s="7" t="s">
        <v>35</v>
      </c>
    </row>
    <row r="867" spans="1:20" ht="12" customHeight="1">
      <c r="A867" s="3" t="s">
        <v>357</v>
      </c>
      <c r="B867" s="4" t="s">
        <v>354</v>
      </c>
      <c r="C867" s="5" t="s">
        <v>31</v>
      </c>
      <c r="D867" s="6">
        <v>40032</v>
      </c>
      <c r="E867" s="13">
        <v>0.4618055555555556</v>
      </c>
      <c r="H867" s="8">
        <v>6.8</v>
      </c>
      <c r="I867" s="8">
        <v>12.91</v>
      </c>
      <c r="J867" s="18">
        <v>4.157</v>
      </c>
      <c r="K867" s="9">
        <f t="shared" si="18"/>
        <v>4157</v>
      </c>
      <c r="L867" s="16">
        <v>242.6</v>
      </c>
      <c r="M867" s="8">
        <v>8.2</v>
      </c>
      <c r="N867" s="49"/>
      <c r="O867" s="8">
        <v>3.513</v>
      </c>
      <c r="P867" s="11">
        <v>49</v>
      </c>
      <c r="Q867" s="50"/>
      <c r="R867" s="11">
        <v>101</v>
      </c>
      <c r="S867" s="7" t="s">
        <v>35</v>
      </c>
      <c r="T867" s="12" t="s">
        <v>364</v>
      </c>
    </row>
    <row r="868" spans="1:20" ht="12" customHeight="1">
      <c r="A868" s="3" t="s">
        <v>357</v>
      </c>
      <c r="B868" s="4" t="s">
        <v>354</v>
      </c>
      <c r="C868" s="5" t="s">
        <v>31</v>
      </c>
      <c r="D868" s="6">
        <v>40039</v>
      </c>
      <c r="E868" s="13">
        <v>0.46875</v>
      </c>
      <c r="H868" s="8">
        <v>6.71</v>
      </c>
      <c r="I868" s="8">
        <v>12.4</v>
      </c>
      <c r="J868" s="18">
        <v>7.23</v>
      </c>
      <c r="K868" s="9">
        <f t="shared" si="18"/>
        <v>7230</v>
      </c>
      <c r="L868" s="16">
        <v>239</v>
      </c>
      <c r="M868" s="8">
        <v>8.67</v>
      </c>
      <c r="N868" s="49"/>
      <c r="O868" s="8">
        <v>3.23</v>
      </c>
      <c r="P868" s="11">
        <v>51</v>
      </c>
      <c r="Q868" s="50"/>
      <c r="R868" s="11">
        <v>127</v>
      </c>
      <c r="S868" s="7" t="s">
        <v>35</v>
      </c>
      <c r="T868" s="12" t="s">
        <v>365</v>
      </c>
    </row>
    <row r="869" spans="1:20" ht="12" customHeight="1">
      <c r="A869" s="3" t="s">
        <v>357</v>
      </c>
      <c r="B869" s="4" t="s">
        <v>354</v>
      </c>
      <c r="C869" s="5" t="s">
        <v>31</v>
      </c>
      <c r="D869" s="6">
        <v>40045</v>
      </c>
      <c r="E869" s="13">
        <v>0.545138888888889</v>
      </c>
      <c r="H869" s="8">
        <v>7.65</v>
      </c>
      <c r="I869" s="8">
        <v>17.2</v>
      </c>
      <c r="J869" s="18">
        <v>7.38</v>
      </c>
      <c r="K869" s="9">
        <f t="shared" si="18"/>
        <v>7380</v>
      </c>
      <c r="L869" s="16">
        <v>172.4</v>
      </c>
      <c r="M869" s="8">
        <v>8.09</v>
      </c>
      <c r="N869" s="49"/>
      <c r="O869" s="8">
        <v>4.595</v>
      </c>
      <c r="P869" s="11">
        <v>72</v>
      </c>
      <c r="Q869" s="50"/>
      <c r="R869" s="11">
        <v>140</v>
      </c>
      <c r="S869" s="7" t="s">
        <v>35</v>
      </c>
      <c r="T869" s="12" t="s">
        <v>366</v>
      </c>
    </row>
    <row r="870" spans="1:19" ht="12" customHeight="1">
      <c r="A870" s="3" t="s">
        <v>357</v>
      </c>
      <c r="B870" s="4" t="s">
        <v>354</v>
      </c>
      <c r="C870" s="5" t="s">
        <v>31</v>
      </c>
      <c r="D870" s="6">
        <v>40052</v>
      </c>
      <c r="E870" s="13">
        <v>0.5416666666666666</v>
      </c>
      <c r="H870" s="8">
        <v>7.45</v>
      </c>
      <c r="I870" s="8">
        <v>14.2</v>
      </c>
      <c r="J870" s="18">
        <v>6.85</v>
      </c>
      <c r="K870" s="9">
        <f t="shared" si="18"/>
        <v>6850</v>
      </c>
      <c r="L870" s="16">
        <v>231</v>
      </c>
      <c r="M870" s="8">
        <v>7.92</v>
      </c>
      <c r="N870" s="49"/>
      <c r="O870" s="8">
        <v>2.98</v>
      </c>
      <c r="P870" s="11">
        <v>69</v>
      </c>
      <c r="Q870" s="50"/>
      <c r="R870" s="11"/>
      <c r="S870" s="7" t="s">
        <v>35</v>
      </c>
    </row>
    <row r="871" spans="1:20" ht="12" customHeight="1">
      <c r="A871" s="3" t="s">
        <v>357</v>
      </c>
      <c r="B871" s="4" t="s">
        <v>354</v>
      </c>
      <c r="C871" s="5" t="s">
        <v>31</v>
      </c>
      <c r="D871" s="6">
        <v>40059</v>
      </c>
      <c r="E871" s="13">
        <v>0.5520833333333334</v>
      </c>
      <c r="H871" s="8">
        <v>8.12</v>
      </c>
      <c r="I871" s="8">
        <v>13.9</v>
      </c>
      <c r="J871" s="18">
        <v>10.12</v>
      </c>
      <c r="K871" s="9">
        <f t="shared" si="18"/>
        <v>10120</v>
      </c>
      <c r="L871" s="16">
        <v>254</v>
      </c>
      <c r="M871" s="8">
        <v>6.51</v>
      </c>
      <c r="N871" s="49"/>
      <c r="O871" s="8">
        <v>3.45</v>
      </c>
      <c r="P871" s="11">
        <v>89</v>
      </c>
      <c r="Q871" s="50"/>
      <c r="R871" s="11">
        <v>152</v>
      </c>
      <c r="S871" s="7" t="s">
        <v>35</v>
      </c>
      <c r="T871" s="12" t="s">
        <v>367</v>
      </c>
    </row>
    <row r="872" spans="1:20" ht="12" customHeight="1">
      <c r="A872" s="3" t="s">
        <v>357</v>
      </c>
      <c r="B872" s="4" t="s">
        <v>354</v>
      </c>
      <c r="C872" s="5" t="s">
        <v>31</v>
      </c>
      <c r="D872" s="6">
        <v>40066</v>
      </c>
      <c r="E872" s="13">
        <v>0.59375</v>
      </c>
      <c r="H872" s="8">
        <v>8.27</v>
      </c>
      <c r="I872" s="8">
        <v>14.7</v>
      </c>
      <c r="J872" s="18">
        <v>11.52</v>
      </c>
      <c r="K872" s="9">
        <f t="shared" si="18"/>
        <v>11520</v>
      </c>
      <c r="L872" s="16">
        <v>213</v>
      </c>
      <c r="M872" s="8">
        <v>7.2</v>
      </c>
      <c r="N872" s="49"/>
      <c r="O872" s="8">
        <v>2.75</v>
      </c>
      <c r="P872" s="11">
        <v>102</v>
      </c>
      <c r="Q872" s="50"/>
      <c r="R872" s="11">
        <v>142</v>
      </c>
      <c r="S872" s="7" t="s">
        <v>35</v>
      </c>
      <c r="T872" s="12" t="s">
        <v>368</v>
      </c>
    </row>
    <row r="873" spans="1:19" ht="12" customHeight="1">
      <c r="A873" s="3" t="s">
        <v>357</v>
      </c>
      <c r="B873" s="4" t="s">
        <v>354</v>
      </c>
      <c r="C873" s="5" t="s">
        <v>31</v>
      </c>
      <c r="D873" s="6">
        <v>40073</v>
      </c>
      <c r="E873" s="13">
        <v>0.625</v>
      </c>
      <c r="H873" s="8">
        <v>8.19</v>
      </c>
      <c r="I873" s="8">
        <v>15.12</v>
      </c>
      <c r="J873" s="18">
        <v>12.92</v>
      </c>
      <c r="K873" s="9">
        <f t="shared" si="18"/>
        <v>12920</v>
      </c>
      <c r="L873" s="16">
        <v>195</v>
      </c>
      <c r="M873" s="8">
        <v>6.5</v>
      </c>
      <c r="N873" s="49"/>
      <c r="O873" s="8">
        <v>2.95</v>
      </c>
      <c r="P873" s="11">
        <v>98</v>
      </c>
      <c r="Q873" s="50"/>
      <c r="R873" s="11">
        <v>162</v>
      </c>
      <c r="S873" s="7" t="s">
        <v>35</v>
      </c>
    </row>
    <row r="874" spans="1:19" ht="12" customHeight="1">
      <c r="A874" s="3" t="s">
        <v>357</v>
      </c>
      <c r="B874" s="4" t="s">
        <v>354</v>
      </c>
      <c r="C874" s="5" t="s">
        <v>31</v>
      </c>
      <c r="D874" s="6">
        <v>40080</v>
      </c>
      <c r="E874" s="13">
        <v>0.59375</v>
      </c>
      <c r="H874" s="8">
        <v>8.45</v>
      </c>
      <c r="I874" s="8">
        <v>15.84</v>
      </c>
      <c r="J874" s="18">
        <v>9.13</v>
      </c>
      <c r="K874" s="9">
        <f t="shared" si="18"/>
        <v>9130</v>
      </c>
      <c r="L874" s="16">
        <v>175</v>
      </c>
      <c r="M874" s="8">
        <v>7.23</v>
      </c>
      <c r="N874" s="49"/>
      <c r="O874" s="8">
        <v>4.16</v>
      </c>
      <c r="P874" s="11">
        <v>105</v>
      </c>
      <c r="Q874" s="50"/>
      <c r="R874" s="11">
        <v>154</v>
      </c>
      <c r="S874" s="7" t="s">
        <v>35</v>
      </c>
    </row>
    <row r="875" spans="1:19" ht="12" customHeight="1">
      <c r="A875" s="3" t="s">
        <v>357</v>
      </c>
      <c r="B875" s="4" t="s">
        <v>354</v>
      </c>
      <c r="C875" s="5" t="s">
        <v>31</v>
      </c>
      <c r="D875" s="6">
        <v>40087</v>
      </c>
      <c r="E875" s="13">
        <v>0.44097222222222227</v>
      </c>
      <c r="H875" s="8">
        <v>8.25</v>
      </c>
      <c r="I875" s="8">
        <v>16.1</v>
      </c>
      <c r="J875" s="18">
        <v>6.355</v>
      </c>
      <c r="K875" s="9">
        <f t="shared" si="18"/>
        <v>6355</v>
      </c>
      <c r="L875" s="16"/>
      <c r="M875" s="8">
        <v>7.35</v>
      </c>
      <c r="N875" s="49"/>
      <c r="O875" s="8">
        <v>4.043</v>
      </c>
      <c r="P875" s="11">
        <v>72</v>
      </c>
      <c r="Q875" s="50"/>
      <c r="R875" s="11"/>
      <c r="S875" s="7" t="s">
        <v>35</v>
      </c>
    </row>
    <row r="876" spans="1:19" ht="12" customHeight="1">
      <c r="A876" s="3" t="s">
        <v>357</v>
      </c>
      <c r="B876" s="4" t="s">
        <v>354</v>
      </c>
      <c r="C876" s="5" t="s">
        <v>31</v>
      </c>
      <c r="D876" s="6">
        <v>40106</v>
      </c>
      <c r="E876" s="13">
        <v>0.5729166666666666</v>
      </c>
      <c r="F876" s="3">
        <v>308755</v>
      </c>
      <c r="G876" s="3">
        <v>6071822</v>
      </c>
      <c r="H876" s="8">
        <v>8.06</v>
      </c>
      <c r="I876" s="8">
        <v>19.7</v>
      </c>
      <c r="J876" s="18">
        <v>5.283</v>
      </c>
      <c r="K876" s="9">
        <f t="shared" si="18"/>
        <v>5283</v>
      </c>
      <c r="L876" s="16">
        <v>123.3</v>
      </c>
      <c r="M876" s="8">
        <v>8.17</v>
      </c>
      <c r="N876" s="49"/>
      <c r="O876" s="8">
        <v>3.816</v>
      </c>
      <c r="P876" s="11">
        <f>0.33*300</f>
        <v>99</v>
      </c>
      <c r="Q876" s="50"/>
      <c r="R876" s="11"/>
      <c r="S876" s="7" t="s">
        <v>35</v>
      </c>
    </row>
    <row r="877" spans="1:20" ht="12" customHeight="1">
      <c r="A877" s="3" t="s">
        <v>357</v>
      </c>
      <c r="B877" s="4" t="s">
        <v>354</v>
      </c>
      <c r="C877" s="5" t="s">
        <v>31</v>
      </c>
      <c r="D877" s="6">
        <v>40114</v>
      </c>
      <c r="E877" s="13">
        <v>0.51875</v>
      </c>
      <c r="H877" s="8">
        <v>8.07</v>
      </c>
      <c r="I877" s="8">
        <v>24.56</v>
      </c>
      <c r="J877" s="18">
        <v>5.856</v>
      </c>
      <c r="K877" s="9">
        <f t="shared" si="18"/>
        <v>5856</v>
      </c>
      <c r="L877" s="16">
        <v>197.3</v>
      </c>
      <c r="M877" s="8">
        <v>6.57</v>
      </c>
      <c r="N877" s="49"/>
      <c r="O877" s="8">
        <v>3.918</v>
      </c>
      <c r="P877" s="11">
        <v>104</v>
      </c>
      <c r="Q877" s="50"/>
      <c r="R877" s="11"/>
      <c r="S877" s="7" t="s">
        <v>35</v>
      </c>
      <c r="T877" s="12" t="s">
        <v>369</v>
      </c>
    </row>
    <row r="878" spans="1:19" ht="12" customHeight="1">
      <c r="A878" s="3" t="s">
        <v>357</v>
      </c>
      <c r="B878" s="4" t="s">
        <v>354</v>
      </c>
      <c r="C878" s="5" t="s">
        <v>31</v>
      </c>
      <c r="D878" s="6">
        <v>40120</v>
      </c>
      <c r="E878" s="13">
        <v>0.4791666666666667</v>
      </c>
      <c r="H878" s="8">
        <v>8.07</v>
      </c>
      <c r="I878" s="8">
        <v>18.92</v>
      </c>
      <c r="J878" s="18">
        <v>6.639</v>
      </c>
      <c r="K878" s="9">
        <f t="shared" si="18"/>
        <v>6639</v>
      </c>
      <c r="L878" s="16">
        <v>233</v>
      </c>
      <c r="M878" s="8">
        <v>6.7</v>
      </c>
      <c r="N878" s="49"/>
      <c r="O878" s="8">
        <v>4.16</v>
      </c>
      <c r="P878" s="11">
        <v>118</v>
      </c>
      <c r="Q878" s="50"/>
      <c r="R878" s="11"/>
      <c r="S878" s="7" t="s">
        <v>35</v>
      </c>
    </row>
    <row r="879" spans="1:19" ht="12" customHeight="1">
      <c r="A879" s="3" t="s">
        <v>357</v>
      </c>
      <c r="B879" s="4" t="s">
        <v>354</v>
      </c>
      <c r="C879" s="5" t="s">
        <v>31</v>
      </c>
      <c r="D879" s="6">
        <v>40127</v>
      </c>
      <c r="E879" s="13">
        <v>0.4270833333333333</v>
      </c>
      <c r="H879" s="8">
        <v>8.33</v>
      </c>
      <c r="I879" s="8">
        <v>25.17</v>
      </c>
      <c r="J879" s="18">
        <v>7.597</v>
      </c>
      <c r="K879" s="9">
        <f t="shared" si="18"/>
        <v>7597</v>
      </c>
      <c r="L879" s="16">
        <v>240.9</v>
      </c>
      <c r="M879" s="8">
        <v>5.92</v>
      </c>
      <c r="N879" s="49"/>
      <c r="O879" s="8">
        <v>4.922</v>
      </c>
      <c r="P879" s="11">
        <v>174</v>
      </c>
      <c r="Q879" s="50"/>
      <c r="R879" s="11">
        <v>98</v>
      </c>
      <c r="S879" s="7" t="s">
        <v>35</v>
      </c>
    </row>
    <row r="880" spans="1:19" ht="12" customHeight="1">
      <c r="A880" s="3" t="s">
        <v>357</v>
      </c>
      <c r="B880" s="4" t="s">
        <v>354</v>
      </c>
      <c r="C880" s="5" t="s">
        <v>31</v>
      </c>
      <c r="D880" s="6">
        <v>40134</v>
      </c>
      <c r="E880" s="13">
        <v>0.4513888888888889</v>
      </c>
      <c r="H880" s="8">
        <v>8.21</v>
      </c>
      <c r="I880" s="8">
        <v>22.83</v>
      </c>
      <c r="J880" s="18">
        <v>7.992</v>
      </c>
      <c r="K880" s="9">
        <f t="shared" si="18"/>
        <v>7992</v>
      </c>
      <c r="L880" s="16">
        <v>243.9</v>
      </c>
      <c r="M880" s="8">
        <v>6.57</v>
      </c>
      <c r="N880" s="49"/>
      <c r="O880" s="8">
        <v>5.423</v>
      </c>
      <c r="P880" s="11">
        <v>145</v>
      </c>
      <c r="Q880" s="50"/>
      <c r="R880" s="11"/>
      <c r="S880" s="7" t="s">
        <v>35</v>
      </c>
    </row>
    <row r="881" spans="1:19" ht="12" customHeight="1">
      <c r="A881" s="3" t="s">
        <v>357</v>
      </c>
      <c r="B881" s="4" t="s">
        <v>354</v>
      </c>
      <c r="C881" s="5" t="s">
        <v>31</v>
      </c>
      <c r="D881" s="6">
        <v>40149</v>
      </c>
      <c r="E881" s="13">
        <v>0.4444444444444444</v>
      </c>
      <c r="H881" s="8">
        <v>8.35</v>
      </c>
      <c r="I881" s="8">
        <v>21.2</v>
      </c>
      <c r="J881" s="18">
        <v>8.085</v>
      </c>
      <c r="K881" s="9">
        <f t="shared" si="18"/>
        <v>8085.000000000001</v>
      </c>
      <c r="L881" s="16">
        <v>83.2</v>
      </c>
      <c r="M881" s="8">
        <v>6.05</v>
      </c>
      <c r="N881" s="49"/>
      <c r="O881" s="8">
        <v>4.9665</v>
      </c>
      <c r="P881" s="11">
        <v>147</v>
      </c>
      <c r="Q881" s="50"/>
      <c r="R881" s="11"/>
      <c r="S881" s="7" t="s">
        <v>35</v>
      </c>
    </row>
    <row r="882" spans="1:19" ht="12" customHeight="1">
      <c r="A882" s="3" t="s">
        <v>357</v>
      </c>
      <c r="B882" s="4" t="s">
        <v>354</v>
      </c>
      <c r="C882" s="5" t="s">
        <v>31</v>
      </c>
      <c r="D882" s="6">
        <v>40154</v>
      </c>
      <c r="E882" s="13">
        <v>0.4270833333333333</v>
      </c>
      <c r="H882" s="8">
        <v>8.35</v>
      </c>
      <c r="I882" s="8">
        <v>20.7</v>
      </c>
      <c r="J882" s="18">
        <v>7.745</v>
      </c>
      <c r="K882" s="9">
        <f t="shared" si="18"/>
        <v>7745</v>
      </c>
      <c r="L882" s="16">
        <v>92.8</v>
      </c>
      <c r="M882" s="8">
        <v>6.22</v>
      </c>
      <c r="N882" s="49"/>
      <c r="O882" s="8">
        <v>4.5483</v>
      </c>
      <c r="P882" s="11">
        <v>129</v>
      </c>
      <c r="Q882" s="50"/>
      <c r="R882" s="11"/>
      <c r="S882" s="7" t="s">
        <v>35</v>
      </c>
    </row>
    <row r="883" spans="1:19" ht="12" customHeight="1">
      <c r="A883" s="3" t="s">
        <v>357</v>
      </c>
      <c r="B883" s="4" t="s">
        <v>354</v>
      </c>
      <c r="C883" s="5" t="s">
        <v>31</v>
      </c>
      <c r="D883" s="6">
        <v>40161</v>
      </c>
      <c r="E883" s="13">
        <v>0.3993055555555556</v>
      </c>
      <c r="H883" s="8">
        <v>8.48</v>
      </c>
      <c r="I883" s="8">
        <v>19.2</v>
      </c>
      <c r="J883" s="18">
        <v>8.113</v>
      </c>
      <c r="K883" s="9">
        <f t="shared" si="18"/>
        <v>8113</v>
      </c>
      <c r="L883" s="16">
        <v>97.8</v>
      </c>
      <c r="M883" s="8">
        <v>6.93</v>
      </c>
      <c r="N883" s="49"/>
      <c r="O883" s="8">
        <v>4.8815</v>
      </c>
      <c r="P883" s="11">
        <v>133</v>
      </c>
      <c r="Q883" s="50"/>
      <c r="R883" s="11"/>
      <c r="S883" s="7" t="s">
        <v>35</v>
      </c>
    </row>
    <row r="884" spans="1:19" ht="12" customHeight="1">
      <c r="A884" s="3" t="s">
        <v>357</v>
      </c>
      <c r="B884" s="4" t="s">
        <v>354</v>
      </c>
      <c r="C884" s="5" t="s">
        <v>31</v>
      </c>
      <c r="D884" s="6">
        <v>40168</v>
      </c>
      <c r="E884" s="13">
        <v>0.4270833333333333</v>
      </c>
      <c r="H884" s="8">
        <v>8.6</v>
      </c>
      <c r="I884" s="8">
        <v>21.7</v>
      </c>
      <c r="J884" s="18">
        <v>8.043</v>
      </c>
      <c r="K884" s="9">
        <f t="shared" si="18"/>
        <v>8042.999999999999</v>
      </c>
      <c r="L884" s="16">
        <v>106.1</v>
      </c>
      <c r="M884" s="8">
        <v>6.8</v>
      </c>
      <c r="N884" s="49"/>
      <c r="O884" s="8">
        <v>6.8</v>
      </c>
      <c r="P884" s="11">
        <v>145</v>
      </c>
      <c r="Q884" s="50"/>
      <c r="R884" s="11"/>
      <c r="S884" s="7" t="s">
        <v>35</v>
      </c>
    </row>
    <row r="885" spans="1:19" ht="12" customHeight="1">
      <c r="A885" s="3" t="s">
        <v>357</v>
      </c>
      <c r="B885" s="4" t="s">
        <v>354</v>
      </c>
      <c r="C885" s="5" t="s">
        <v>31</v>
      </c>
      <c r="D885" s="6">
        <v>40176</v>
      </c>
      <c r="E885" s="13">
        <v>0.4236111111111111</v>
      </c>
      <c r="H885" s="8">
        <v>8.53</v>
      </c>
      <c r="I885" s="8">
        <v>23.7</v>
      </c>
      <c r="J885" s="18">
        <v>9.208</v>
      </c>
      <c r="K885" s="9">
        <f t="shared" si="18"/>
        <v>9208</v>
      </c>
      <c r="L885" s="16">
        <v>86.6</v>
      </c>
      <c r="M885" s="8">
        <v>6.05</v>
      </c>
      <c r="N885" s="49"/>
      <c r="O885" s="8">
        <v>5.1414</v>
      </c>
      <c r="P885" s="11">
        <v>162</v>
      </c>
      <c r="Q885" s="50"/>
      <c r="R885" s="11"/>
      <c r="S885" s="7" t="s">
        <v>35</v>
      </c>
    </row>
    <row r="886" spans="1:19" ht="12" customHeight="1">
      <c r="A886" s="3" t="s">
        <v>357</v>
      </c>
      <c r="B886" s="4" t="s">
        <v>354</v>
      </c>
      <c r="C886" s="5" t="s">
        <v>31</v>
      </c>
      <c r="D886" s="6">
        <v>40179</v>
      </c>
      <c r="E886" s="13">
        <v>0.4618055555555556</v>
      </c>
      <c r="H886" s="8">
        <v>8.53</v>
      </c>
      <c r="I886" s="8">
        <v>23.6</v>
      </c>
      <c r="J886" s="18"/>
      <c r="L886" s="16">
        <v>65.3</v>
      </c>
      <c r="M886" s="8">
        <v>6.73</v>
      </c>
      <c r="N886" s="49"/>
      <c r="O886" s="8">
        <v>5.3105</v>
      </c>
      <c r="P886" s="11"/>
      <c r="Q886" s="50"/>
      <c r="R886" s="11"/>
      <c r="S886" s="7" t="s">
        <v>35</v>
      </c>
    </row>
    <row r="887" spans="1:19" ht="12" customHeight="1">
      <c r="A887" s="3" t="s">
        <v>357</v>
      </c>
      <c r="B887" s="4" t="s">
        <v>354</v>
      </c>
      <c r="C887" s="5" t="s">
        <v>31</v>
      </c>
      <c r="D887" s="6">
        <v>40192</v>
      </c>
      <c r="E887" s="13">
        <v>0.53125</v>
      </c>
      <c r="H887" s="8">
        <v>8.32</v>
      </c>
      <c r="I887" s="8">
        <v>22.6</v>
      </c>
      <c r="J887" s="18">
        <v>9.871</v>
      </c>
      <c r="K887" s="9">
        <f aca="true" t="shared" si="19" ref="K887:K950">J887*1000</f>
        <v>9871</v>
      </c>
      <c r="L887" s="16">
        <v>101.3</v>
      </c>
      <c r="M887" s="8">
        <v>7.12</v>
      </c>
      <c r="N887" s="49"/>
      <c r="O887" s="8">
        <v>5.603</v>
      </c>
      <c r="P887" s="11">
        <v>160</v>
      </c>
      <c r="Q887" s="50"/>
      <c r="R887" s="11"/>
      <c r="S887" s="7" t="s">
        <v>35</v>
      </c>
    </row>
    <row r="888" spans="1:19" ht="12" customHeight="1">
      <c r="A888" s="3" t="s">
        <v>357</v>
      </c>
      <c r="B888" s="4" t="s">
        <v>354</v>
      </c>
      <c r="C888" s="5" t="s">
        <v>31</v>
      </c>
      <c r="D888" s="6">
        <v>40196</v>
      </c>
      <c r="E888" s="13">
        <v>0.3611111111111111</v>
      </c>
      <c r="H888" s="8">
        <v>8.27</v>
      </c>
      <c r="I888" s="8">
        <v>16.4</v>
      </c>
      <c r="J888" s="18">
        <v>9.063</v>
      </c>
      <c r="K888" s="9">
        <f t="shared" si="19"/>
        <v>9063</v>
      </c>
      <c r="L888" s="16">
        <v>88.5</v>
      </c>
      <c r="M888" s="8">
        <v>7.6</v>
      </c>
      <c r="N888" s="49"/>
      <c r="O888" s="8">
        <v>5.746</v>
      </c>
      <c r="P888" s="11">
        <v>150</v>
      </c>
      <c r="Q888" s="50"/>
      <c r="R888" s="11"/>
      <c r="S888" s="7" t="s">
        <v>35</v>
      </c>
    </row>
    <row r="889" spans="1:19" ht="12" customHeight="1">
      <c r="A889" s="3" t="s">
        <v>357</v>
      </c>
      <c r="B889" s="4" t="s">
        <v>354</v>
      </c>
      <c r="C889" s="5" t="s">
        <v>31</v>
      </c>
      <c r="D889" s="6">
        <v>40203</v>
      </c>
      <c r="E889" s="13">
        <v>0.5972222222222222</v>
      </c>
      <c r="H889" s="8">
        <v>8.42</v>
      </c>
      <c r="I889" s="8">
        <v>25.2</v>
      </c>
      <c r="J889" s="18">
        <v>11.013</v>
      </c>
      <c r="K889" s="9">
        <f t="shared" si="19"/>
        <v>11013</v>
      </c>
      <c r="L889" s="16">
        <v>140.2</v>
      </c>
      <c r="M889" s="8">
        <v>6.77</v>
      </c>
      <c r="N889" s="49"/>
      <c r="O889" s="8">
        <v>5.995</v>
      </c>
      <c r="P889" s="11">
        <f>0.55*300</f>
        <v>165</v>
      </c>
      <c r="Q889" s="50"/>
      <c r="R889" s="11"/>
      <c r="S889" s="7" t="s">
        <v>35</v>
      </c>
    </row>
    <row r="890" spans="1:19" ht="12" customHeight="1">
      <c r="A890" s="3" t="s">
        <v>357</v>
      </c>
      <c r="B890" s="4" t="s">
        <v>354</v>
      </c>
      <c r="C890" s="5" t="s">
        <v>31</v>
      </c>
      <c r="D890" s="6">
        <v>40210</v>
      </c>
      <c r="E890" s="13">
        <v>0.638888888888889</v>
      </c>
      <c r="H890" s="8">
        <v>8.37</v>
      </c>
      <c r="I890" s="8">
        <v>22.3</v>
      </c>
      <c r="J890" s="18">
        <v>10.779</v>
      </c>
      <c r="K890" s="9">
        <f t="shared" si="19"/>
        <v>10779</v>
      </c>
      <c r="L890" s="16">
        <v>130.9</v>
      </c>
      <c r="M890" s="8">
        <v>6.86</v>
      </c>
      <c r="N890" s="49"/>
      <c r="O890" s="8">
        <v>6.1565</v>
      </c>
      <c r="P890" s="11">
        <f>0.54*300</f>
        <v>162</v>
      </c>
      <c r="Q890" s="50"/>
      <c r="R890" s="11"/>
      <c r="S890" s="7" t="s">
        <v>56</v>
      </c>
    </row>
    <row r="891" spans="1:19" ht="12" customHeight="1">
      <c r="A891" s="3" t="s">
        <v>357</v>
      </c>
      <c r="B891" s="4" t="s">
        <v>354</v>
      </c>
      <c r="C891" s="5" t="s">
        <v>31</v>
      </c>
      <c r="D891" s="6">
        <v>40217</v>
      </c>
      <c r="E891" s="13">
        <v>0.61875</v>
      </c>
      <c r="H891" s="8">
        <v>8.48</v>
      </c>
      <c r="I891" s="8">
        <v>29.2</v>
      </c>
      <c r="J891" s="18">
        <v>12.143</v>
      </c>
      <c r="K891" s="9">
        <f t="shared" si="19"/>
        <v>12143</v>
      </c>
      <c r="L891" s="16">
        <v>94</v>
      </c>
      <c r="M891" s="8">
        <v>6.05</v>
      </c>
      <c r="N891" s="49"/>
      <c r="O891" s="8">
        <v>6.2985</v>
      </c>
      <c r="P891" s="11">
        <f>0.49*300</f>
        <v>147</v>
      </c>
      <c r="Q891" s="50"/>
      <c r="R891" s="11"/>
      <c r="S891" s="7" t="s">
        <v>35</v>
      </c>
    </row>
    <row r="892" spans="1:19" ht="12" customHeight="1">
      <c r="A892" s="3" t="s">
        <v>357</v>
      </c>
      <c r="B892" s="4" t="s">
        <v>354</v>
      </c>
      <c r="C892" s="5" t="s">
        <v>31</v>
      </c>
      <c r="D892" s="6">
        <v>40224</v>
      </c>
      <c r="E892" s="13">
        <v>0.4826388888888889</v>
      </c>
      <c r="H892" s="8">
        <v>8.48</v>
      </c>
      <c r="I892" s="8">
        <v>20.8</v>
      </c>
      <c r="J892" s="18">
        <v>11.105</v>
      </c>
      <c r="K892" s="9">
        <f t="shared" si="19"/>
        <v>11105</v>
      </c>
      <c r="L892" s="16">
        <v>2.3</v>
      </c>
      <c r="M892" s="8">
        <v>6.4</v>
      </c>
      <c r="N892" s="49"/>
      <c r="O892" s="8">
        <v>6.513</v>
      </c>
      <c r="P892" s="11">
        <v>153</v>
      </c>
      <c r="Q892" s="50"/>
      <c r="R892" s="11"/>
      <c r="S892" s="7" t="s">
        <v>11</v>
      </c>
    </row>
    <row r="893" spans="1:19" ht="12" customHeight="1">
      <c r="A893" s="3" t="s">
        <v>357</v>
      </c>
      <c r="B893" s="4" t="s">
        <v>354</v>
      </c>
      <c r="C893" s="5" t="s">
        <v>31</v>
      </c>
      <c r="D893" s="6">
        <v>40231</v>
      </c>
      <c r="E893" s="13">
        <v>0.46527777777777773</v>
      </c>
      <c r="H893" s="8">
        <v>8.31</v>
      </c>
      <c r="I893" s="8">
        <v>22.6</v>
      </c>
      <c r="J893" s="18">
        <v>11.417</v>
      </c>
      <c r="K893" s="9">
        <f t="shared" si="19"/>
        <v>11417</v>
      </c>
      <c r="L893" s="16">
        <v>116.8</v>
      </c>
      <c r="M893" s="8">
        <v>6.06</v>
      </c>
      <c r="N893" s="49"/>
      <c r="O893" s="8">
        <v>6.4805</v>
      </c>
      <c r="P893" s="11">
        <v>150</v>
      </c>
      <c r="Q893" s="50"/>
      <c r="R893" s="11"/>
      <c r="S893" s="7" t="s">
        <v>35</v>
      </c>
    </row>
    <row r="894" spans="1:19" ht="12" customHeight="1">
      <c r="A894" s="3" t="s">
        <v>357</v>
      </c>
      <c r="B894" s="4" t="s">
        <v>354</v>
      </c>
      <c r="C894" s="5" t="s">
        <v>31</v>
      </c>
      <c r="D894" s="6">
        <v>40238</v>
      </c>
      <c r="E894" s="13">
        <v>0.4166666666666667</v>
      </c>
      <c r="H894" s="8">
        <v>8.49</v>
      </c>
      <c r="I894" s="8">
        <v>16.5</v>
      </c>
      <c r="J894" s="18">
        <v>10.994</v>
      </c>
      <c r="K894" s="9">
        <f t="shared" si="19"/>
        <v>10994</v>
      </c>
      <c r="L894" s="16">
        <v>63.2</v>
      </c>
      <c r="M894" s="8">
        <v>7.07</v>
      </c>
      <c r="N894" s="49"/>
      <c r="O894" s="8">
        <v>6.942</v>
      </c>
      <c r="P894" s="11">
        <v>159</v>
      </c>
      <c r="Q894" s="50"/>
      <c r="R894" s="11"/>
      <c r="S894" s="7" t="s">
        <v>11</v>
      </c>
    </row>
    <row r="895" spans="1:19" ht="12" customHeight="1">
      <c r="A895" s="3" t="s">
        <v>357</v>
      </c>
      <c r="B895" s="4" t="s">
        <v>354</v>
      </c>
      <c r="C895" s="5" t="s">
        <v>31</v>
      </c>
      <c r="D895" s="6">
        <v>40242</v>
      </c>
      <c r="E895" s="13">
        <v>0.5555555555555556</v>
      </c>
      <c r="H895" s="8">
        <v>8.4</v>
      </c>
      <c r="I895" s="8">
        <v>25.8</v>
      </c>
      <c r="J895" s="18">
        <v>13.641</v>
      </c>
      <c r="K895" s="9">
        <f t="shared" si="19"/>
        <v>13641</v>
      </c>
      <c r="L895" s="16">
        <v>2.8</v>
      </c>
      <c r="M895" s="8"/>
      <c r="N895" s="49"/>
      <c r="O895" s="8">
        <v>7.385</v>
      </c>
      <c r="P895" s="11">
        <v>156</v>
      </c>
      <c r="Q895" s="50"/>
      <c r="R895" s="11"/>
      <c r="S895" s="7" t="s">
        <v>56</v>
      </c>
    </row>
    <row r="896" spans="1:19" ht="12" customHeight="1">
      <c r="A896" s="3" t="s">
        <v>357</v>
      </c>
      <c r="B896" s="4" t="s">
        <v>354</v>
      </c>
      <c r="C896" s="5" t="s">
        <v>31</v>
      </c>
      <c r="D896" s="6">
        <v>40246</v>
      </c>
      <c r="E896" s="13">
        <v>0.40972222222222227</v>
      </c>
      <c r="H896" s="8">
        <v>8.33</v>
      </c>
      <c r="I896" s="8">
        <v>16.6</v>
      </c>
      <c r="J896" s="18">
        <v>10.865</v>
      </c>
      <c r="K896" s="9">
        <f t="shared" si="19"/>
        <v>10865</v>
      </c>
      <c r="L896" s="16">
        <v>75.8</v>
      </c>
      <c r="M896" s="8">
        <v>7.14</v>
      </c>
      <c r="N896" s="49"/>
      <c r="O896" s="8">
        <v>6.825</v>
      </c>
      <c r="P896" s="11">
        <v>135</v>
      </c>
      <c r="Q896" s="50"/>
      <c r="R896" s="11"/>
      <c r="S896" s="7" t="s">
        <v>11</v>
      </c>
    </row>
    <row r="897" spans="1:19" ht="12" customHeight="1">
      <c r="A897" s="3" t="s">
        <v>357</v>
      </c>
      <c r="B897" s="4" t="s">
        <v>354</v>
      </c>
      <c r="C897" s="5" t="s">
        <v>31</v>
      </c>
      <c r="D897" s="6">
        <v>40249</v>
      </c>
      <c r="E897" s="13">
        <v>0.3923611111111111</v>
      </c>
      <c r="H897" s="8">
        <v>8.28</v>
      </c>
      <c r="I897" s="8">
        <v>16.3</v>
      </c>
      <c r="J897" s="18">
        <v>10.41</v>
      </c>
      <c r="K897" s="9">
        <f t="shared" si="19"/>
        <v>10410</v>
      </c>
      <c r="L897" s="16">
        <v>54.5</v>
      </c>
      <c r="M897" s="8">
        <v>9.1</v>
      </c>
      <c r="N897" s="49"/>
      <c r="O897" s="8">
        <v>6.5975</v>
      </c>
      <c r="P897" s="11">
        <v>156</v>
      </c>
      <c r="Q897" s="50"/>
      <c r="R897" s="11"/>
      <c r="S897" s="7" t="s">
        <v>11</v>
      </c>
    </row>
    <row r="898" spans="1:19" ht="12" customHeight="1">
      <c r="A898" s="3" t="s">
        <v>357</v>
      </c>
      <c r="B898" s="4" t="s">
        <v>354</v>
      </c>
      <c r="C898" s="5" t="s">
        <v>31</v>
      </c>
      <c r="D898" s="6">
        <v>40252</v>
      </c>
      <c r="E898" s="13">
        <v>0.3923611111111111</v>
      </c>
      <c r="H898" s="8">
        <v>8.28</v>
      </c>
      <c r="I898" s="8">
        <v>20.5</v>
      </c>
      <c r="J898" s="18">
        <v>11.787</v>
      </c>
      <c r="K898" s="9">
        <f t="shared" si="19"/>
        <v>11787</v>
      </c>
      <c r="L898" s="16">
        <v>28.6</v>
      </c>
      <c r="M898" s="8">
        <v>7.7</v>
      </c>
      <c r="N898" s="49"/>
      <c r="O898" s="8">
        <v>6.9095</v>
      </c>
      <c r="P898" s="11">
        <v>150</v>
      </c>
      <c r="Q898" s="50"/>
      <c r="R898" s="11"/>
      <c r="S898" s="7" t="s">
        <v>11</v>
      </c>
    </row>
    <row r="899" spans="1:19" ht="12" customHeight="1">
      <c r="A899" s="3" t="s">
        <v>357</v>
      </c>
      <c r="B899" s="4" t="s">
        <v>354</v>
      </c>
      <c r="C899" s="5" t="s">
        <v>31</v>
      </c>
      <c r="D899" s="6">
        <v>40256</v>
      </c>
      <c r="E899" s="13">
        <v>0.4375</v>
      </c>
      <c r="H899" s="8">
        <v>8.3</v>
      </c>
      <c r="I899" s="8">
        <v>20.51</v>
      </c>
      <c r="J899" s="18">
        <v>11.98</v>
      </c>
      <c r="K899" s="9">
        <f>J899*1000</f>
        <v>11980</v>
      </c>
      <c r="L899" s="16">
        <v>20</v>
      </c>
      <c r="M899" s="8">
        <v>8.1</v>
      </c>
      <c r="N899" s="49"/>
      <c r="O899" s="8">
        <v>7.21</v>
      </c>
      <c r="P899" s="11">
        <v>142</v>
      </c>
      <c r="Q899" s="50"/>
      <c r="R899" s="11"/>
      <c r="S899" s="7" t="s">
        <v>60</v>
      </c>
    </row>
    <row r="900" spans="1:19" ht="12" customHeight="1">
      <c r="A900" s="3" t="s">
        <v>357</v>
      </c>
      <c r="B900" s="4" t="s">
        <v>354</v>
      </c>
      <c r="C900" s="5" t="s">
        <v>31</v>
      </c>
      <c r="D900" s="6">
        <v>40259</v>
      </c>
      <c r="E900" s="13">
        <v>0.4131944444444444</v>
      </c>
      <c r="H900" s="8">
        <v>8.29</v>
      </c>
      <c r="I900" s="8">
        <v>20</v>
      </c>
      <c r="J900" s="18">
        <v>12.257</v>
      </c>
      <c r="K900" s="9">
        <f t="shared" si="19"/>
        <v>12257</v>
      </c>
      <c r="L900" s="16">
        <v>45</v>
      </c>
      <c r="M900" s="8">
        <v>7.41</v>
      </c>
      <c r="N900" s="49"/>
      <c r="O900" s="8">
        <v>7.293</v>
      </c>
      <c r="P900" s="11">
        <v>150</v>
      </c>
      <c r="Q900" s="50"/>
      <c r="R900" s="11"/>
      <c r="S900" s="7" t="s">
        <v>11</v>
      </c>
    </row>
    <row r="901" spans="1:19" ht="12" customHeight="1">
      <c r="A901" s="3" t="s">
        <v>357</v>
      </c>
      <c r="B901" s="4" t="s">
        <v>354</v>
      </c>
      <c r="C901" s="5" t="s">
        <v>31</v>
      </c>
      <c r="D901" s="6">
        <v>40263</v>
      </c>
      <c r="E901" s="13">
        <v>0.5555555555555556</v>
      </c>
      <c r="H901" s="8">
        <v>8.7</v>
      </c>
      <c r="I901" s="8">
        <v>23.2</v>
      </c>
      <c r="J901" s="18">
        <v>14.644</v>
      </c>
      <c r="K901" s="9">
        <f t="shared" si="19"/>
        <v>14644</v>
      </c>
      <c r="L901" s="16">
        <v>112.8</v>
      </c>
      <c r="M901" s="8">
        <v>7.79</v>
      </c>
      <c r="N901" s="49"/>
      <c r="O901" s="8">
        <v>8.2425</v>
      </c>
      <c r="P901" s="11">
        <v>140</v>
      </c>
      <c r="Q901" s="50"/>
      <c r="R901" s="11"/>
      <c r="S901" s="7" t="s">
        <v>56</v>
      </c>
    </row>
    <row r="902" spans="1:19" ht="12" customHeight="1">
      <c r="A902" s="3" t="s">
        <v>357</v>
      </c>
      <c r="B902" s="4" t="s">
        <v>354</v>
      </c>
      <c r="C902" s="5" t="s">
        <v>31</v>
      </c>
      <c r="D902" s="6">
        <v>40266</v>
      </c>
      <c r="E902" s="13">
        <v>0.37847222222222227</v>
      </c>
      <c r="H902" s="8">
        <v>8.58</v>
      </c>
      <c r="I902" s="8">
        <v>18.9</v>
      </c>
      <c r="J902" s="18">
        <v>12.15</v>
      </c>
      <c r="K902" s="9">
        <v>12150</v>
      </c>
      <c r="L902" s="16"/>
      <c r="M902" s="8">
        <v>6.61</v>
      </c>
      <c r="N902" s="49"/>
      <c r="O902" s="8">
        <v>8.881</v>
      </c>
      <c r="P902" s="11">
        <v>150</v>
      </c>
      <c r="Q902" s="50"/>
      <c r="R902" s="11"/>
      <c r="S902" s="7" t="s">
        <v>11</v>
      </c>
    </row>
    <row r="903" spans="1:19" ht="12" customHeight="1">
      <c r="A903" s="3" t="s">
        <v>357</v>
      </c>
      <c r="B903" s="4" t="s">
        <v>354</v>
      </c>
      <c r="C903" s="5" t="s">
        <v>31</v>
      </c>
      <c r="D903" s="6">
        <v>40269</v>
      </c>
      <c r="E903" s="13">
        <v>0.4166666666666667</v>
      </c>
      <c r="H903" s="8">
        <v>8.28</v>
      </c>
      <c r="I903" s="8">
        <v>18.4</v>
      </c>
      <c r="J903" s="18">
        <v>11.971</v>
      </c>
      <c r="K903" s="9">
        <v>11971</v>
      </c>
      <c r="L903" s="16">
        <v>18.5</v>
      </c>
      <c r="M903" s="8">
        <v>6.24</v>
      </c>
      <c r="N903" s="49"/>
      <c r="O903" s="8">
        <v>7.2605</v>
      </c>
      <c r="P903" s="11">
        <v>153</v>
      </c>
      <c r="Q903" s="50"/>
      <c r="R903" s="11"/>
      <c r="S903" s="7" t="s">
        <v>11</v>
      </c>
    </row>
    <row r="904" spans="1:19" ht="12" customHeight="1">
      <c r="A904" s="3" t="s">
        <v>357</v>
      </c>
      <c r="B904" s="4" t="s">
        <v>354</v>
      </c>
      <c r="C904" s="5" t="s">
        <v>31</v>
      </c>
      <c r="D904" s="6">
        <v>40274</v>
      </c>
      <c r="E904" s="13">
        <v>0.3819444444444444</v>
      </c>
      <c r="H904" s="8">
        <v>8.19</v>
      </c>
      <c r="I904" s="8">
        <v>18.7</v>
      </c>
      <c r="J904" s="18">
        <v>11.646</v>
      </c>
      <c r="K904" s="9">
        <v>11646</v>
      </c>
      <c r="L904" s="16">
        <v>43.1</v>
      </c>
      <c r="M904" s="8">
        <v>5.15</v>
      </c>
      <c r="N904" s="49"/>
      <c r="O904" s="8">
        <v>7.072</v>
      </c>
      <c r="P904" s="11">
        <v>150</v>
      </c>
      <c r="Q904" s="50"/>
      <c r="R904" s="11"/>
      <c r="S904" s="7" t="s">
        <v>11</v>
      </c>
    </row>
    <row r="905" spans="1:19" ht="12" customHeight="1">
      <c r="A905" s="3" t="s">
        <v>370</v>
      </c>
      <c r="B905" s="4" t="s">
        <v>354</v>
      </c>
      <c r="C905" s="5" t="s">
        <v>31</v>
      </c>
      <c r="D905" s="6">
        <v>39980</v>
      </c>
      <c r="E905" s="13">
        <v>0.513888888888889</v>
      </c>
      <c r="F905" s="3">
        <v>309023</v>
      </c>
      <c r="G905" s="3">
        <v>6071487</v>
      </c>
      <c r="H905" s="8">
        <v>7.25</v>
      </c>
      <c r="I905" s="8">
        <v>15.9</v>
      </c>
      <c r="J905" s="18">
        <v>17.29</v>
      </c>
      <c r="K905" s="9">
        <f t="shared" si="19"/>
        <v>17290</v>
      </c>
      <c r="L905" s="16">
        <v>229.1</v>
      </c>
      <c r="M905" s="8">
        <v>8.03</v>
      </c>
      <c r="N905" s="49"/>
      <c r="O905" s="8">
        <v>10.998</v>
      </c>
      <c r="P905" s="11">
        <v>67</v>
      </c>
      <c r="Q905" s="50"/>
      <c r="R905" s="11"/>
      <c r="S905" s="7" t="s">
        <v>35</v>
      </c>
    </row>
    <row r="906" spans="1:19" ht="12" customHeight="1">
      <c r="A906" s="3" t="s">
        <v>371</v>
      </c>
      <c r="B906" s="4" t="s">
        <v>354</v>
      </c>
      <c r="C906" s="5" t="s">
        <v>31</v>
      </c>
      <c r="D906" s="6">
        <v>39980</v>
      </c>
      <c r="E906" s="13">
        <v>0.5416666666666666</v>
      </c>
      <c r="F906" s="3">
        <v>308577</v>
      </c>
      <c r="G906" s="3">
        <v>6071870</v>
      </c>
      <c r="H906" s="8">
        <v>7.54</v>
      </c>
      <c r="I906" s="8">
        <v>12.5</v>
      </c>
      <c r="J906" s="18">
        <v>16.9</v>
      </c>
      <c r="K906" s="9">
        <f t="shared" si="19"/>
        <v>16900</v>
      </c>
      <c r="L906" s="16">
        <v>104.8</v>
      </c>
      <c r="M906" s="8">
        <v>5.55</v>
      </c>
      <c r="N906" s="49"/>
      <c r="O906" s="8">
        <v>11.524</v>
      </c>
      <c r="P906" s="11">
        <v>100</v>
      </c>
      <c r="Q906" s="50"/>
      <c r="R906" s="11"/>
      <c r="S906" s="7" t="s">
        <v>35</v>
      </c>
    </row>
    <row r="907" spans="1:19" ht="12" customHeight="1">
      <c r="A907" s="3" t="s">
        <v>372</v>
      </c>
      <c r="B907" s="4" t="s">
        <v>354</v>
      </c>
      <c r="C907" s="5" t="s">
        <v>31</v>
      </c>
      <c r="D907" s="6">
        <v>39980</v>
      </c>
      <c r="E907" s="13">
        <v>0.53125</v>
      </c>
      <c r="F907" s="3">
        <v>307839</v>
      </c>
      <c r="G907" s="3">
        <v>6072417</v>
      </c>
      <c r="H907" s="8">
        <v>7.79</v>
      </c>
      <c r="I907" s="8">
        <v>17.3</v>
      </c>
      <c r="J907" s="18">
        <v>19.14</v>
      </c>
      <c r="K907" s="9">
        <f t="shared" si="19"/>
        <v>19140</v>
      </c>
      <c r="L907" s="16">
        <v>131</v>
      </c>
      <c r="M907" s="8">
        <v>9.31</v>
      </c>
      <c r="N907" s="49"/>
      <c r="O907" s="8">
        <v>11.9</v>
      </c>
      <c r="P907" s="11">
        <v>100</v>
      </c>
      <c r="Q907" s="50"/>
      <c r="R907" s="11"/>
      <c r="S907" s="7" t="s">
        <v>35</v>
      </c>
    </row>
    <row r="908" spans="1:20" ht="17.25" customHeight="1">
      <c r="A908" s="3" t="s">
        <v>373</v>
      </c>
      <c r="B908" s="4" t="s">
        <v>354</v>
      </c>
      <c r="C908" s="5" t="s">
        <v>31</v>
      </c>
      <c r="D908" s="6">
        <v>39980</v>
      </c>
      <c r="E908" s="13">
        <v>0.5972222222222222</v>
      </c>
      <c r="F908" s="3">
        <v>310485</v>
      </c>
      <c r="G908" s="3">
        <v>6070110</v>
      </c>
      <c r="H908" s="8">
        <v>7.27</v>
      </c>
      <c r="I908" s="8">
        <v>14.3</v>
      </c>
      <c r="J908" s="18">
        <v>16.3</v>
      </c>
      <c r="K908" s="9">
        <f t="shared" si="19"/>
        <v>16300</v>
      </c>
      <c r="L908" s="16">
        <v>389</v>
      </c>
      <c r="M908" s="8">
        <v>6.17</v>
      </c>
      <c r="N908" s="49"/>
      <c r="O908" s="8">
        <v>10.757</v>
      </c>
      <c r="P908" s="11">
        <v>73</v>
      </c>
      <c r="Q908" s="50"/>
      <c r="R908" s="11"/>
      <c r="S908" s="7" t="s">
        <v>35</v>
      </c>
      <c r="T908" s="12" t="s">
        <v>374</v>
      </c>
    </row>
    <row r="909" spans="1:20" ht="12" customHeight="1">
      <c r="A909" s="3" t="s">
        <v>373</v>
      </c>
      <c r="B909" s="4" t="s">
        <v>354</v>
      </c>
      <c r="C909" s="5" t="s">
        <v>31</v>
      </c>
      <c r="D909" s="6">
        <v>40031</v>
      </c>
      <c r="E909" s="13">
        <v>0.5902777777777778</v>
      </c>
      <c r="H909" s="8">
        <v>7.43</v>
      </c>
      <c r="I909" s="8">
        <v>18.36</v>
      </c>
      <c r="J909" s="18">
        <v>2.65</v>
      </c>
      <c r="K909" s="9">
        <f t="shared" si="19"/>
        <v>2650</v>
      </c>
      <c r="L909" s="16">
        <v>191.5</v>
      </c>
      <c r="M909" s="8">
        <v>5.63</v>
      </c>
      <c r="N909" s="49"/>
      <c r="O909" s="8">
        <v>1.973</v>
      </c>
      <c r="P909" s="11">
        <v>75</v>
      </c>
      <c r="Q909" s="50"/>
      <c r="R909" s="11"/>
      <c r="S909" s="7" t="s">
        <v>35</v>
      </c>
      <c r="T909" s="12" t="s">
        <v>375</v>
      </c>
    </row>
    <row r="910" spans="1:20" ht="12" customHeight="1">
      <c r="A910" s="7" t="s">
        <v>376</v>
      </c>
      <c r="B910" s="4" t="s">
        <v>354</v>
      </c>
      <c r="C910" s="5" t="s">
        <v>31</v>
      </c>
      <c r="D910" s="6">
        <v>39945</v>
      </c>
      <c r="E910" s="13">
        <v>0.40972222222222227</v>
      </c>
      <c r="F910" s="3">
        <v>303080</v>
      </c>
      <c r="G910" s="3">
        <v>6079607</v>
      </c>
      <c r="H910" s="8">
        <v>6.64</v>
      </c>
      <c r="I910" s="8">
        <v>13.74</v>
      </c>
      <c r="J910" s="8">
        <v>6.911</v>
      </c>
      <c r="K910" s="9">
        <f t="shared" si="19"/>
        <v>6911</v>
      </c>
      <c r="L910" s="16" t="s">
        <v>377</v>
      </c>
      <c r="M910" s="8">
        <v>12.88</v>
      </c>
      <c r="N910" s="49"/>
      <c r="O910" s="8">
        <v>5.72</v>
      </c>
      <c r="P910" s="7"/>
      <c r="Q910" s="7"/>
      <c r="R910" s="11"/>
      <c r="S910" s="15" t="s">
        <v>40</v>
      </c>
      <c r="T910" s="12" t="s">
        <v>378</v>
      </c>
    </row>
    <row r="911" spans="1:20" ht="12" customHeight="1">
      <c r="A911" s="7" t="s">
        <v>379</v>
      </c>
      <c r="B911" s="4" t="s">
        <v>354</v>
      </c>
      <c r="C911" s="5" t="s">
        <v>31</v>
      </c>
      <c r="D911" s="6">
        <v>39945</v>
      </c>
      <c r="E911" s="13">
        <v>0.40972222222222227</v>
      </c>
      <c r="F911" s="3">
        <v>303224</v>
      </c>
      <c r="G911" s="3">
        <v>6079626</v>
      </c>
      <c r="H911" s="8">
        <v>4.16</v>
      </c>
      <c r="I911" s="8">
        <v>13.67</v>
      </c>
      <c r="J911" s="8">
        <v>12.485</v>
      </c>
      <c r="K911" s="9">
        <f t="shared" si="19"/>
        <v>12485</v>
      </c>
      <c r="L911" s="16" t="s">
        <v>380</v>
      </c>
      <c r="M911" s="8">
        <v>7.65</v>
      </c>
      <c r="N911" s="49"/>
      <c r="O911" s="8">
        <v>10.21</v>
      </c>
      <c r="P911" s="7"/>
      <c r="Q911" s="7"/>
      <c r="R911" s="11"/>
      <c r="S911" s="15" t="s">
        <v>40</v>
      </c>
      <c r="T911" s="12" t="s">
        <v>381</v>
      </c>
    </row>
    <row r="912" spans="1:20" ht="12" customHeight="1">
      <c r="A912" s="7" t="s">
        <v>382</v>
      </c>
      <c r="B912" s="4" t="s">
        <v>354</v>
      </c>
      <c r="C912" s="5" t="s">
        <v>31</v>
      </c>
      <c r="D912" s="6">
        <v>39945</v>
      </c>
      <c r="E912" s="13">
        <v>0.46875</v>
      </c>
      <c r="F912" s="3">
        <v>303665</v>
      </c>
      <c r="G912" s="3">
        <v>6079928</v>
      </c>
      <c r="H912" s="8">
        <v>7.18</v>
      </c>
      <c r="I912" s="8">
        <v>16.54</v>
      </c>
      <c r="J912" s="8">
        <v>36.46</v>
      </c>
      <c r="K912" s="9">
        <f t="shared" si="19"/>
        <v>36460</v>
      </c>
      <c r="L912" s="11">
        <v>-18.9</v>
      </c>
      <c r="M912" s="8">
        <v>9.2</v>
      </c>
      <c r="N912" s="49"/>
      <c r="O912" s="8">
        <v>2.829</v>
      </c>
      <c r="P912" s="7"/>
      <c r="Q912" s="7"/>
      <c r="R912" s="11"/>
      <c r="S912" s="15" t="s">
        <v>40</v>
      </c>
      <c r="T912" s="12" t="s">
        <v>383</v>
      </c>
    </row>
    <row r="913" spans="1:20" ht="12" customHeight="1">
      <c r="A913" s="7" t="s">
        <v>384</v>
      </c>
      <c r="B913" s="4" t="s">
        <v>354</v>
      </c>
      <c r="C913" s="5" t="s">
        <v>31</v>
      </c>
      <c r="D913" s="6">
        <v>39945</v>
      </c>
      <c r="E913" s="13">
        <v>0.4861111111111111</v>
      </c>
      <c r="F913" s="3">
        <v>303681</v>
      </c>
      <c r="G913" s="3">
        <v>6079643</v>
      </c>
      <c r="H913" s="8">
        <v>7.62</v>
      </c>
      <c r="I913" s="8">
        <v>17.63</v>
      </c>
      <c r="J913" s="8">
        <v>5.084</v>
      </c>
      <c r="K913" s="9">
        <f t="shared" si="19"/>
        <v>5084</v>
      </c>
      <c r="L913" s="11">
        <v>-29</v>
      </c>
      <c r="M913" s="8">
        <v>8.01</v>
      </c>
      <c r="N913" s="49"/>
      <c r="O913" s="8">
        <v>3.83</v>
      </c>
      <c r="P913" s="7"/>
      <c r="Q913" s="7"/>
      <c r="R913" s="11"/>
      <c r="S913" s="15" t="s">
        <v>40</v>
      </c>
      <c r="T913" s="12" t="s">
        <v>385</v>
      </c>
    </row>
    <row r="914" spans="1:20" ht="12" customHeight="1">
      <c r="A914" s="7" t="s">
        <v>386</v>
      </c>
      <c r="B914" s="4" t="s">
        <v>354</v>
      </c>
      <c r="C914" s="5" t="s">
        <v>31</v>
      </c>
      <c r="D914" s="6">
        <v>39945</v>
      </c>
      <c r="E914" s="13">
        <v>0.6145833333333334</v>
      </c>
      <c r="F914" s="3">
        <v>300446</v>
      </c>
      <c r="G914" s="3">
        <v>6082962</v>
      </c>
      <c r="H914" s="8">
        <v>7.6</v>
      </c>
      <c r="I914" s="8">
        <v>15.9</v>
      </c>
      <c r="J914" s="8">
        <v>2.112</v>
      </c>
      <c r="K914" s="9">
        <f t="shared" si="19"/>
        <v>2112</v>
      </c>
      <c r="L914" s="11">
        <v>-23.7</v>
      </c>
      <c r="M914" s="7">
        <v>5.58</v>
      </c>
      <c r="N914" s="49"/>
      <c r="O914" s="8">
        <v>1.66</v>
      </c>
      <c r="P914" s="7"/>
      <c r="Q914" s="7"/>
      <c r="R914" s="11"/>
      <c r="S914" s="15" t="s">
        <v>40</v>
      </c>
      <c r="T914" s="12" t="s">
        <v>387</v>
      </c>
    </row>
    <row r="915" spans="1:20" ht="12" customHeight="1">
      <c r="A915" s="7" t="s">
        <v>388</v>
      </c>
      <c r="B915" s="4" t="s">
        <v>354</v>
      </c>
      <c r="C915" s="5" t="s">
        <v>31</v>
      </c>
      <c r="D915" s="6">
        <v>39945</v>
      </c>
      <c r="E915" s="13">
        <v>0.6666666666666666</v>
      </c>
      <c r="F915" s="3">
        <v>308309</v>
      </c>
      <c r="G915" s="3">
        <v>6072399</v>
      </c>
      <c r="H915" s="8">
        <v>8.99</v>
      </c>
      <c r="I915" s="8">
        <v>17.66</v>
      </c>
      <c r="J915" s="8">
        <v>17.931</v>
      </c>
      <c r="K915" s="9">
        <f t="shared" si="19"/>
        <v>17931</v>
      </c>
      <c r="L915" s="11">
        <v>-51.7</v>
      </c>
      <c r="M915" s="7">
        <v>9.31</v>
      </c>
      <c r="N915" s="49"/>
      <c r="O915" s="8">
        <v>13.56</v>
      </c>
      <c r="P915" s="7"/>
      <c r="Q915" s="7"/>
      <c r="R915" s="11"/>
      <c r="S915" s="15" t="s">
        <v>40</v>
      </c>
      <c r="T915" s="12" t="s">
        <v>389</v>
      </c>
    </row>
    <row r="916" spans="1:20" ht="12" customHeight="1">
      <c r="A916" s="7" t="s">
        <v>390</v>
      </c>
      <c r="B916" s="4" t="s">
        <v>354</v>
      </c>
      <c r="C916" s="5" t="s">
        <v>31</v>
      </c>
      <c r="D916" s="6">
        <v>39912</v>
      </c>
      <c r="E916" s="36">
        <v>0.6493055555555556</v>
      </c>
      <c r="F916" s="3">
        <v>304418</v>
      </c>
      <c r="G916" s="3">
        <v>6077540</v>
      </c>
      <c r="H916" s="4">
        <v>8.18</v>
      </c>
      <c r="I916" s="37">
        <v>23.1</v>
      </c>
      <c r="J916" s="37">
        <v>30.9</v>
      </c>
      <c r="K916" s="9">
        <f t="shared" si="19"/>
        <v>30900</v>
      </c>
      <c r="L916" s="38" t="s">
        <v>391</v>
      </c>
      <c r="M916" s="37">
        <v>8.2</v>
      </c>
      <c r="N916" s="49">
        <v>10.8</v>
      </c>
      <c r="O916" s="37">
        <v>21.3</v>
      </c>
      <c r="P916" s="4">
        <f>0.62*300</f>
        <v>186</v>
      </c>
      <c r="Q916" s="7"/>
      <c r="R916" s="11"/>
      <c r="S916" s="15" t="s">
        <v>33</v>
      </c>
      <c r="T916" s="29" t="s">
        <v>392</v>
      </c>
    </row>
    <row r="917" spans="1:20" ht="12" customHeight="1">
      <c r="A917" s="7" t="s">
        <v>390</v>
      </c>
      <c r="B917" s="4" t="s">
        <v>354</v>
      </c>
      <c r="C917" s="5" t="s">
        <v>31</v>
      </c>
      <c r="D917" s="6">
        <v>39912</v>
      </c>
      <c r="E917" s="36">
        <v>0.6493055555555556</v>
      </c>
      <c r="F917" s="3">
        <v>304418</v>
      </c>
      <c r="G917" s="3">
        <v>6077540</v>
      </c>
      <c r="H917" s="4">
        <v>7.95</v>
      </c>
      <c r="I917" s="37"/>
      <c r="J917" s="37">
        <v>32.6</v>
      </c>
      <c r="K917" s="9">
        <f t="shared" si="19"/>
        <v>32600</v>
      </c>
      <c r="L917" s="4"/>
      <c r="M917" s="37"/>
      <c r="N917" s="49"/>
      <c r="O917" s="37">
        <v>22.7</v>
      </c>
      <c r="P917" s="4">
        <v>145</v>
      </c>
      <c r="Q917" s="7"/>
      <c r="R917" s="11">
        <v>289</v>
      </c>
      <c r="S917" s="15" t="s">
        <v>33</v>
      </c>
      <c r="T917" s="12" t="s">
        <v>153</v>
      </c>
    </row>
    <row r="918" spans="1:20" ht="12" customHeight="1">
      <c r="A918" s="7" t="s">
        <v>390</v>
      </c>
      <c r="B918" s="4" t="s">
        <v>354</v>
      </c>
      <c r="C918" s="5" t="s">
        <v>31</v>
      </c>
      <c r="D918" s="6">
        <v>39940</v>
      </c>
      <c r="E918" s="13">
        <v>0.40277777777777773</v>
      </c>
      <c r="F918" s="7">
        <v>304044</v>
      </c>
      <c r="G918" s="7">
        <v>6078429</v>
      </c>
      <c r="H918" s="8">
        <v>8.58</v>
      </c>
      <c r="I918" s="8">
        <v>17.03</v>
      </c>
      <c r="J918" s="8">
        <v>19.075</v>
      </c>
      <c r="K918" s="9">
        <f t="shared" si="19"/>
        <v>19075</v>
      </c>
      <c r="L918" s="11">
        <v>-33</v>
      </c>
      <c r="M918" s="7">
        <v>12.7</v>
      </c>
      <c r="N918" s="49"/>
      <c r="O918" s="8">
        <v>14.17</v>
      </c>
      <c r="P918" s="7">
        <v>174</v>
      </c>
      <c r="Q918" s="7"/>
      <c r="R918" s="11"/>
      <c r="S918" s="15" t="s">
        <v>40</v>
      </c>
      <c r="T918" s="12" t="s">
        <v>393</v>
      </c>
    </row>
    <row r="919" spans="1:20" ht="12" customHeight="1">
      <c r="A919" s="7" t="s">
        <v>390</v>
      </c>
      <c r="B919" s="4" t="s">
        <v>354</v>
      </c>
      <c r="C919" s="5" t="s">
        <v>31</v>
      </c>
      <c r="D919" s="6">
        <v>39948</v>
      </c>
      <c r="E919" s="13">
        <v>0.5208333333333334</v>
      </c>
      <c r="F919" s="7">
        <v>304041</v>
      </c>
      <c r="G919" s="7">
        <v>6077930</v>
      </c>
      <c r="H919" s="8">
        <v>8.85</v>
      </c>
      <c r="I919" s="8">
        <v>19.4</v>
      </c>
      <c r="J919" s="8">
        <v>22.4</v>
      </c>
      <c r="K919" s="9">
        <f t="shared" si="19"/>
        <v>22400</v>
      </c>
      <c r="L919" s="16" t="s">
        <v>394</v>
      </c>
      <c r="M919" s="7">
        <v>11.82</v>
      </c>
      <c r="N919" s="49"/>
      <c r="O919" s="8">
        <v>14.1</v>
      </c>
      <c r="P919" s="7"/>
      <c r="Q919" s="7"/>
      <c r="R919" s="11"/>
      <c r="S919" s="15" t="s">
        <v>33</v>
      </c>
      <c r="T919" s="12" t="s">
        <v>395</v>
      </c>
    </row>
    <row r="920" spans="1:20" ht="12" customHeight="1">
      <c r="A920" s="7" t="s">
        <v>390</v>
      </c>
      <c r="B920" s="4" t="s">
        <v>354</v>
      </c>
      <c r="C920" s="5" t="s">
        <v>31</v>
      </c>
      <c r="D920" s="6">
        <v>39952</v>
      </c>
      <c r="E920" s="36">
        <v>0.5555555555555556</v>
      </c>
      <c r="F920" s="3">
        <v>301363</v>
      </c>
      <c r="G920" s="3">
        <v>6073041</v>
      </c>
      <c r="H920" s="41">
        <v>9.32</v>
      </c>
      <c r="I920" s="41">
        <v>16.6</v>
      </c>
      <c r="J920" s="51">
        <v>17.61</v>
      </c>
      <c r="K920" s="9">
        <f t="shared" si="19"/>
        <v>17610</v>
      </c>
      <c r="L920" s="39" t="s">
        <v>396</v>
      </c>
      <c r="M920" s="52">
        <v>11.37</v>
      </c>
      <c r="N920" s="49"/>
      <c r="O920" s="37">
        <v>10.74</v>
      </c>
      <c r="P920" s="40">
        <v>150</v>
      </c>
      <c r="Q920" s="53"/>
      <c r="R920" s="40"/>
      <c r="S920" s="7" t="s">
        <v>35</v>
      </c>
      <c r="T920" s="12" t="s">
        <v>397</v>
      </c>
    </row>
    <row r="921" spans="1:20" ht="12" customHeight="1">
      <c r="A921" s="7" t="s">
        <v>390</v>
      </c>
      <c r="B921" s="4" t="s">
        <v>354</v>
      </c>
      <c r="C921" s="5" t="s">
        <v>31</v>
      </c>
      <c r="D921" s="6">
        <v>39962</v>
      </c>
      <c r="E921" s="36">
        <v>0.4305555555555556</v>
      </c>
      <c r="F921" s="3">
        <v>301363</v>
      </c>
      <c r="G921" s="3">
        <v>6073041</v>
      </c>
      <c r="H921" s="41">
        <v>7.42</v>
      </c>
      <c r="I921" s="41">
        <v>12.02</v>
      </c>
      <c r="J921" s="51">
        <v>13.8</v>
      </c>
      <c r="K921" s="9">
        <f t="shared" si="19"/>
        <v>13800</v>
      </c>
      <c r="L921" s="39">
        <v>212.2</v>
      </c>
      <c r="M921" s="52">
        <v>4.5</v>
      </c>
      <c r="N921" s="49"/>
      <c r="O921" s="37">
        <v>12.01</v>
      </c>
      <c r="P921" s="40">
        <v>105</v>
      </c>
      <c r="Q921" s="53"/>
      <c r="R921" s="40"/>
      <c r="S921" s="7" t="s">
        <v>35</v>
      </c>
      <c r="T921" s="12" t="s">
        <v>398</v>
      </c>
    </row>
    <row r="922" spans="1:19" ht="12" customHeight="1">
      <c r="A922" s="7" t="s">
        <v>390</v>
      </c>
      <c r="B922" s="4" t="s">
        <v>354</v>
      </c>
      <c r="C922" s="5" t="s">
        <v>31</v>
      </c>
      <c r="D922" s="6">
        <v>39969</v>
      </c>
      <c r="E922" s="36">
        <v>0.4270833333333333</v>
      </c>
      <c r="H922" s="41">
        <v>7.12</v>
      </c>
      <c r="I922" s="41">
        <v>12.2</v>
      </c>
      <c r="J922" s="51">
        <v>5.79</v>
      </c>
      <c r="K922" s="9">
        <f t="shared" si="19"/>
        <v>5790</v>
      </c>
      <c r="L922" s="39"/>
      <c r="M922" s="52">
        <v>8.56</v>
      </c>
      <c r="N922" s="49"/>
      <c r="O922" s="37">
        <v>3.952</v>
      </c>
      <c r="P922" s="40">
        <v>90</v>
      </c>
      <c r="Q922" s="53"/>
      <c r="R922" s="40">
        <v>190</v>
      </c>
      <c r="S922" s="7" t="s">
        <v>35</v>
      </c>
    </row>
    <row r="923" spans="1:20" ht="12" customHeight="1">
      <c r="A923" s="7" t="s">
        <v>390</v>
      </c>
      <c r="B923" s="4" t="s">
        <v>354</v>
      </c>
      <c r="C923" s="5" t="s">
        <v>31</v>
      </c>
      <c r="D923" s="6">
        <v>39975</v>
      </c>
      <c r="E923" s="36">
        <v>0.4444444444444444</v>
      </c>
      <c r="H923" s="41">
        <v>7.1</v>
      </c>
      <c r="I923" s="41">
        <v>11.3</v>
      </c>
      <c r="J923" s="51">
        <v>3.065</v>
      </c>
      <c r="K923" s="9">
        <f t="shared" si="19"/>
        <v>3065</v>
      </c>
      <c r="L923" s="39">
        <v>337.3</v>
      </c>
      <c r="M923" s="52">
        <v>6.93</v>
      </c>
      <c r="N923" s="49"/>
      <c r="O923" s="37">
        <v>21.45</v>
      </c>
      <c r="P923" s="40">
        <v>111</v>
      </c>
      <c r="Q923" s="53"/>
      <c r="R923" s="40">
        <v>130</v>
      </c>
      <c r="S923" s="7" t="s">
        <v>35</v>
      </c>
      <c r="T923" s="12" t="s">
        <v>399</v>
      </c>
    </row>
    <row r="924" spans="1:20" ht="12" customHeight="1">
      <c r="A924" s="7" t="s">
        <v>390</v>
      </c>
      <c r="B924" s="4" t="s">
        <v>354</v>
      </c>
      <c r="C924" s="5" t="s">
        <v>31</v>
      </c>
      <c r="D924" s="6">
        <v>39979</v>
      </c>
      <c r="E924" s="36">
        <v>0.5659722222222222</v>
      </c>
      <c r="H924" s="41">
        <v>7.13</v>
      </c>
      <c r="I924" s="41">
        <v>16.4</v>
      </c>
      <c r="J924" s="51">
        <v>3.2</v>
      </c>
      <c r="K924" s="9">
        <f t="shared" si="19"/>
        <v>3200</v>
      </c>
      <c r="L924" s="39">
        <v>421.5</v>
      </c>
      <c r="M924" s="52">
        <v>9.02</v>
      </c>
      <c r="N924" s="49"/>
      <c r="O924" s="37">
        <v>2.054</v>
      </c>
      <c r="P924" s="40">
        <v>93</v>
      </c>
      <c r="Q924" s="53"/>
      <c r="R924" s="40">
        <v>129</v>
      </c>
      <c r="S924" s="7" t="s">
        <v>35</v>
      </c>
      <c r="T924" s="12" t="s">
        <v>400</v>
      </c>
    </row>
    <row r="925" spans="1:20" ht="12" customHeight="1">
      <c r="A925" s="7" t="s">
        <v>390</v>
      </c>
      <c r="B925" s="4" t="s">
        <v>354</v>
      </c>
      <c r="C925" s="5" t="s">
        <v>31</v>
      </c>
      <c r="D925" s="6">
        <v>39980</v>
      </c>
      <c r="E925" s="36">
        <v>0.46875</v>
      </c>
      <c r="H925" s="41">
        <v>7.19</v>
      </c>
      <c r="I925" s="41">
        <v>14.4</v>
      </c>
      <c r="J925" s="51">
        <v>3.2</v>
      </c>
      <c r="K925" s="9">
        <f t="shared" si="19"/>
        <v>3200</v>
      </c>
      <c r="L925" s="39">
        <v>224</v>
      </c>
      <c r="M925" s="52">
        <v>8.39</v>
      </c>
      <c r="N925" s="49"/>
      <c r="O925" s="37">
        <v>2.1</v>
      </c>
      <c r="P925" s="40">
        <v>94</v>
      </c>
      <c r="Q925" s="53"/>
      <c r="R925" s="40">
        <v>129</v>
      </c>
      <c r="S925" s="7" t="s">
        <v>35</v>
      </c>
      <c r="T925" s="12" t="s">
        <v>400</v>
      </c>
    </row>
    <row r="926" spans="1:20" ht="12" customHeight="1">
      <c r="A926" s="7" t="s">
        <v>390</v>
      </c>
      <c r="B926" s="4" t="s">
        <v>354</v>
      </c>
      <c r="C926" s="5" t="s">
        <v>31</v>
      </c>
      <c r="D926" s="6">
        <v>39989</v>
      </c>
      <c r="E926" s="36">
        <v>0.625</v>
      </c>
      <c r="H926" s="41">
        <v>7.25</v>
      </c>
      <c r="I926" s="41">
        <v>15</v>
      </c>
      <c r="J926" s="51">
        <v>3.79</v>
      </c>
      <c r="K926" s="9">
        <f t="shared" si="19"/>
        <v>3790</v>
      </c>
      <c r="L926" s="39"/>
      <c r="M926" s="52">
        <v>8.58</v>
      </c>
      <c r="N926" s="49"/>
      <c r="O926" s="37">
        <v>2.5</v>
      </c>
      <c r="P926" s="40">
        <v>61</v>
      </c>
      <c r="Q926" s="53"/>
      <c r="R926" s="40">
        <v>130</v>
      </c>
      <c r="S926" s="7" t="s">
        <v>35</v>
      </c>
      <c r="T926" s="12" t="s">
        <v>400</v>
      </c>
    </row>
    <row r="927" spans="1:19" ht="12" customHeight="1">
      <c r="A927" s="7" t="s">
        <v>390</v>
      </c>
      <c r="B927" s="4" t="s">
        <v>354</v>
      </c>
      <c r="C927" s="5" t="s">
        <v>31</v>
      </c>
      <c r="D927" s="6">
        <v>39990</v>
      </c>
      <c r="E927" s="36">
        <v>0.4777777777777778</v>
      </c>
      <c r="H927" s="41">
        <v>7.18</v>
      </c>
      <c r="I927" s="41">
        <v>12.11</v>
      </c>
      <c r="J927" s="51">
        <v>3.83</v>
      </c>
      <c r="K927" s="9">
        <f t="shared" si="19"/>
        <v>3830</v>
      </c>
      <c r="L927" s="39"/>
      <c r="M927" s="52">
        <v>8.59</v>
      </c>
      <c r="N927" s="49"/>
      <c r="O927" s="37">
        <v>2.5</v>
      </c>
      <c r="P927" s="40">
        <v>56</v>
      </c>
      <c r="Q927" s="53"/>
      <c r="R927" s="40">
        <v>128</v>
      </c>
      <c r="S927" s="7" t="s">
        <v>35</v>
      </c>
    </row>
    <row r="928" spans="1:19" ht="12" customHeight="1">
      <c r="A928" s="7" t="s">
        <v>390</v>
      </c>
      <c r="B928" s="4" t="s">
        <v>354</v>
      </c>
      <c r="C928" s="5" t="s">
        <v>31</v>
      </c>
      <c r="D928" s="6">
        <v>39996</v>
      </c>
      <c r="E928" s="36">
        <v>0.4236111111111111</v>
      </c>
      <c r="H928" s="41">
        <v>6.35</v>
      </c>
      <c r="I928" s="41">
        <v>11.82</v>
      </c>
      <c r="J928" s="51">
        <v>2.8</v>
      </c>
      <c r="K928" s="9">
        <f t="shared" si="19"/>
        <v>2800</v>
      </c>
      <c r="L928" s="39">
        <v>131.8</v>
      </c>
      <c r="M928" s="52">
        <v>9.9</v>
      </c>
      <c r="N928" s="49"/>
      <c r="O928" s="37">
        <v>2.452</v>
      </c>
      <c r="P928" s="40">
        <v>63</v>
      </c>
      <c r="Q928" s="53"/>
      <c r="R928" s="40">
        <v>100</v>
      </c>
      <c r="S928" s="7" t="s">
        <v>35</v>
      </c>
    </row>
    <row r="929" spans="1:20" ht="12" customHeight="1">
      <c r="A929" s="7" t="s">
        <v>390</v>
      </c>
      <c r="B929" s="4" t="s">
        <v>354</v>
      </c>
      <c r="C929" s="5" t="s">
        <v>31</v>
      </c>
      <c r="D929" s="6">
        <v>40004</v>
      </c>
      <c r="E929" s="36">
        <v>0.4895833333333333</v>
      </c>
      <c r="H929" s="41">
        <v>7.06</v>
      </c>
      <c r="I929" s="41">
        <v>10.86</v>
      </c>
      <c r="J929" s="51">
        <v>2.23</v>
      </c>
      <c r="K929" s="9">
        <f t="shared" si="19"/>
        <v>2230</v>
      </c>
      <c r="L929" s="39"/>
      <c r="M929" s="52">
        <v>8.11</v>
      </c>
      <c r="N929" s="49"/>
      <c r="O929" s="37">
        <v>1.4</v>
      </c>
      <c r="P929" s="40">
        <v>50</v>
      </c>
      <c r="Q929" s="53"/>
      <c r="R929" s="40">
        <v>100</v>
      </c>
      <c r="S929" s="7" t="s">
        <v>35</v>
      </c>
      <c r="T929" s="12" t="s">
        <v>401</v>
      </c>
    </row>
    <row r="930" spans="1:20" ht="12" customHeight="1">
      <c r="A930" s="7" t="s">
        <v>390</v>
      </c>
      <c r="B930" s="4" t="s">
        <v>354</v>
      </c>
      <c r="C930" s="5" t="s">
        <v>31</v>
      </c>
      <c r="D930" s="6">
        <v>40007</v>
      </c>
      <c r="E930" s="36">
        <v>0.6041666666666666</v>
      </c>
      <c r="H930" s="41">
        <v>6.88</v>
      </c>
      <c r="I930" s="41">
        <v>13.1</v>
      </c>
      <c r="J930" s="51">
        <v>0.975</v>
      </c>
      <c r="K930" s="9">
        <f t="shared" si="19"/>
        <v>975</v>
      </c>
      <c r="L930" s="39"/>
      <c r="M930" s="52">
        <v>6.67</v>
      </c>
      <c r="N930" s="49"/>
      <c r="O930" s="37">
        <v>0.6</v>
      </c>
      <c r="P930" s="40">
        <v>45</v>
      </c>
      <c r="Q930" s="53"/>
      <c r="R930" s="40"/>
      <c r="S930" s="7" t="s">
        <v>35</v>
      </c>
      <c r="T930" s="12" t="s">
        <v>402</v>
      </c>
    </row>
    <row r="931" spans="1:20" ht="12" customHeight="1">
      <c r="A931" s="7" t="s">
        <v>390</v>
      </c>
      <c r="B931" s="4" t="s">
        <v>354</v>
      </c>
      <c r="C931" s="5" t="s">
        <v>31</v>
      </c>
      <c r="D931" s="6">
        <v>40010</v>
      </c>
      <c r="E931" s="36">
        <v>0.6006944444444444</v>
      </c>
      <c r="H931" s="41">
        <v>7.37</v>
      </c>
      <c r="I931" s="41">
        <v>12</v>
      </c>
      <c r="J931" s="51">
        <v>0.662</v>
      </c>
      <c r="K931" s="9">
        <f t="shared" si="19"/>
        <v>662</v>
      </c>
      <c r="L931" s="39"/>
      <c r="M931" s="52">
        <v>7.2</v>
      </c>
      <c r="N931" s="49"/>
      <c r="O931" s="37">
        <v>0.4</v>
      </c>
      <c r="P931" s="40">
        <v>44</v>
      </c>
      <c r="Q931" s="53"/>
      <c r="R931" s="40">
        <v>39</v>
      </c>
      <c r="S931" s="7" t="s">
        <v>35</v>
      </c>
      <c r="T931" s="12" t="s">
        <v>403</v>
      </c>
    </row>
    <row r="932" spans="1:20" ht="12" customHeight="1">
      <c r="A932" s="7" t="s">
        <v>390</v>
      </c>
      <c r="B932" s="4" t="s">
        <v>354</v>
      </c>
      <c r="C932" s="5" t="s">
        <v>31</v>
      </c>
      <c r="D932" s="6">
        <v>40011</v>
      </c>
      <c r="E932" s="36">
        <v>0.5520833333333334</v>
      </c>
      <c r="H932" s="41">
        <v>7.5</v>
      </c>
      <c r="I932" s="41">
        <v>13</v>
      </c>
      <c r="J932" s="51">
        <v>0.69</v>
      </c>
      <c r="K932" s="9">
        <f t="shared" si="19"/>
        <v>690</v>
      </c>
      <c r="L932" s="39"/>
      <c r="M932" s="52">
        <v>7.5</v>
      </c>
      <c r="N932" s="49"/>
      <c r="O932" s="37">
        <v>0.45</v>
      </c>
      <c r="P932" s="40">
        <v>49</v>
      </c>
      <c r="Q932" s="53"/>
      <c r="R932" s="40">
        <v>45</v>
      </c>
      <c r="S932" s="7" t="s">
        <v>35</v>
      </c>
      <c r="T932" s="12" t="s">
        <v>403</v>
      </c>
    </row>
    <row r="933" spans="1:20" ht="12" customHeight="1">
      <c r="A933" s="7" t="s">
        <v>390</v>
      </c>
      <c r="B933" s="4" t="s">
        <v>354</v>
      </c>
      <c r="C933" s="5" t="s">
        <v>31</v>
      </c>
      <c r="D933" s="6">
        <v>40014</v>
      </c>
      <c r="E933" s="36">
        <v>0.6180555555555556</v>
      </c>
      <c r="H933" s="41">
        <v>7.2</v>
      </c>
      <c r="I933" s="41">
        <v>13.9</v>
      </c>
      <c r="J933" s="51">
        <v>0.79</v>
      </c>
      <c r="K933" s="9">
        <f t="shared" si="19"/>
        <v>790</v>
      </c>
      <c r="L933" s="39">
        <v>180</v>
      </c>
      <c r="M933" s="52">
        <v>8.9</v>
      </c>
      <c r="N933" s="49"/>
      <c r="O933" s="37">
        <v>0.7</v>
      </c>
      <c r="P933" s="40">
        <v>52</v>
      </c>
      <c r="Q933" s="53"/>
      <c r="R933" s="40">
        <v>52</v>
      </c>
      <c r="S933" s="7" t="s">
        <v>35</v>
      </c>
      <c r="T933" s="12" t="s">
        <v>404</v>
      </c>
    </row>
    <row r="934" spans="1:20" ht="12" customHeight="1">
      <c r="A934" s="4" t="s">
        <v>390</v>
      </c>
      <c r="B934" s="4" t="s">
        <v>354</v>
      </c>
      <c r="C934" s="5" t="s">
        <v>31</v>
      </c>
      <c r="D934" s="6">
        <v>40018</v>
      </c>
      <c r="E934" s="36">
        <v>0.4930555555555556</v>
      </c>
      <c r="F934" s="7"/>
      <c r="G934" s="7"/>
      <c r="H934" s="41">
        <v>6.62</v>
      </c>
      <c r="I934" s="41">
        <v>12.89</v>
      </c>
      <c r="J934" s="51">
        <v>1.485</v>
      </c>
      <c r="K934" s="9">
        <f t="shared" si="19"/>
        <v>1485</v>
      </c>
      <c r="L934" s="39">
        <v>126.4</v>
      </c>
      <c r="M934" s="54">
        <v>7.6</v>
      </c>
      <c r="N934" s="49"/>
      <c r="O934" s="37">
        <v>1.263</v>
      </c>
      <c r="P934" s="40">
        <v>58</v>
      </c>
      <c r="Q934" s="4"/>
      <c r="R934" s="40">
        <v>60</v>
      </c>
      <c r="S934" s="3" t="s">
        <v>35</v>
      </c>
      <c r="T934" s="12" t="s">
        <v>405</v>
      </c>
    </row>
    <row r="935" spans="1:19" ht="12" customHeight="1">
      <c r="A935" s="7" t="s">
        <v>390</v>
      </c>
      <c r="B935" s="4" t="s">
        <v>354</v>
      </c>
      <c r="C935" s="5" t="s">
        <v>31</v>
      </c>
      <c r="D935" s="6">
        <v>40021</v>
      </c>
      <c r="E935" s="36">
        <v>0.5347222222222222</v>
      </c>
      <c r="F935" s="7"/>
      <c r="G935" s="7"/>
      <c r="H935" s="41">
        <v>6.9</v>
      </c>
      <c r="I935" s="41">
        <v>13.1</v>
      </c>
      <c r="J935" s="51">
        <v>1.45</v>
      </c>
      <c r="K935" s="9">
        <f t="shared" si="19"/>
        <v>1450</v>
      </c>
      <c r="L935" s="39">
        <v>144</v>
      </c>
      <c r="M935" s="54">
        <v>8.1</v>
      </c>
      <c r="N935" s="49"/>
      <c r="O935" s="37">
        <v>1.54</v>
      </c>
      <c r="P935" s="40">
        <v>81</v>
      </c>
      <c r="Q935" s="4"/>
      <c r="R935" s="40">
        <v>55</v>
      </c>
      <c r="S935" s="3" t="s">
        <v>35</v>
      </c>
    </row>
    <row r="936" spans="1:20" ht="12" customHeight="1">
      <c r="A936" s="7" t="s">
        <v>390</v>
      </c>
      <c r="B936" s="4" t="s">
        <v>354</v>
      </c>
      <c r="C936" s="5" t="s">
        <v>31</v>
      </c>
      <c r="D936" s="6">
        <v>40024</v>
      </c>
      <c r="E936" s="36">
        <v>0.34375</v>
      </c>
      <c r="F936" s="7"/>
      <c r="G936" s="7"/>
      <c r="H936" s="41">
        <v>6.98</v>
      </c>
      <c r="I936" s="41">
        <v>11.7</v>
      </c>
      <c r="J936" s="51">
        <v>0.99</v>
      </c>
      <c r="K936" s="9">
        <f t="shared" si="19"/>
        <v>990</v>
      </c>
      <c r="L936" s="39">
        <v>123</v>
      </c>
      <c r="M936" s="54">
        <v>9.2</v>
      </c>
      <c r="N936" s="49"/>
      <c r="O936" s="37">
        <v>0.91</v>
      </c>
      <c r="P936" s="40">
        <v>68</v>
      </c>
      <c r="Q936" s="4"/>
      <c r="R936" s="40">
        <v>31</v>
      </c>
      <c r="S936" s="3" t="s">
        <v>35</v>
      </c>
      <c r="T936" s="12" t="s">
        <v>406</v>
      </c>
    </row>
    <row r="937" spans="1:20" ht="12" customHeight="1">
      <c r="A937" s="7" t="s">
        <v>390</v>
      </c>
      <c r="B937" s="4" t="s">
        <v>354</v>
      </c>
      <c r="C937" s="5" t="s">
        <v>31</v>
      </c>
      <c r="D937" s="6">
        <v>40032</v>
      </c>
      <c r="E937" s="36">
        <v>0.513888888888889</v>
      </c>
      <c r="F937" s="7"/>
      <c r="G937" s="7"/>
      <c r="H937" s="41">
        <v>7.33</v>
      </c>
      <c r="I937" s="41">
        <v>13.48</v>
      </c>
      <c r="J937" s="51">
        <v>1.12</v>
      </c>
      <c r="K937" s="9">
        <f t="shared" si="19"/>
        <v>1120</v>
      </c>
      <c r="L937" s="39">
        <v>179</v>
      </c>
      <c r="M937" s="54">
        <v>6.65</v>
      </c>
      <c r="N937" s="49"/>
      <c r="O937" s="37">
        <v>0.935</v>
      </c>
      <c r="P937" s="40">
        <v>63</v>
      </c>
      <c r="Q937" s="4"/>
      <c r="R937" s="40">
        <v>48</v>
      </c>
      <c r="S937" s="3" t="s">
        <v>35</v>
      </c>
      <c r="T937" s="12" t="s">
        <v>404</v>
      </c>
    </row>
    <row r="938" spans="1:20" ht="12" customHeight="1">
      <c r="A938" s="4" t="s">
        <v>390</v>
      </c>
      <c r="B938" s="4" t="s">
        <v>354</v>
      </c>
      <c r="C938" s="5" t="s">
        <v>31</v>
      </c>
      <c r="D938" s="6">
        <v>40035</v>
      </c>
      <c r="E938" s="36">
        <v>0.5104166666666666</v>
      </c>
      <c r="F938" s="7"/>
      <c r="G938" s="7"/>
      <c r="H938" s="41">
        <v>6.7</v>
      </c>
      <c r="I938" s="41">
        <v>12.8</v>
      </c>
      <c r="J938" s="51">
        <v>0.9</v>
      </c>
      <c r="K938" s="9">
        <f t="shared" si="19"/>
        <v>900</v>
      </c>
      <c r="L938" s="39">
        <v>132</v>
      </c>
      <c r="M938" s="54">
        <v>8.67</v>
      </c>
      <c r="N938" s="49"/>
      <c r="O938" s="37">
        <v>1.12</v>
      </c>
      <c r="P938" s="40">
        <v>61</v>
      </c>
      <c r="Q938" s="4"/>
      <c r="R938" s="40">
        <v>54</v>
      </c>
      <c r="S938" s="3" t="s">
        <v>35</v>
      </c>
      <c r="T938" s="12" t="s">
        <v>404</v>
      </c>
    </row>
    <row r="939" spans="1:20" ht="12" customHeight="1">
      <c r="A939" s="7" t="s">
        <v>390</v>
      </c>
      <c r="B939" s="4" t="s">
        <v>354</v>
      </c>
      <c r="C939" s="5" t="s">
        <v>31</v>
      </c>
      <c r="D939" s="6">
        <v>40038</v>
      </c>
      <c r="E939" s="36">
        <v>0.5833333333333334</v>
      </c>
      <c r="F939" s="7"/>
      <c r="G939" s="7"/>
      <c r="H939" s="41">
        <v>6.73</v>
      </c>
      <c r="I939" s="41">
        <v>13.8</v>
      </c>
      <c r="J939" s="51">
        <v>1.29</v>
      </c>
      <c r="K939" s="9">
        <f t="shared" si="19"/>
        <v>1290</v>
      </c>
      <c r="L939" s="39">
        <v>177</v>
      </c>
      <c r="M939" s="54">
        <v>9.1</v>
      </c>
      <c r="N939" s="49"/>
      <c r="O939" s="37">
        <v>1.31</v>
      </c>
      <c r="P939" s="40">
        <v>64</v>
      </c>
      <c r="Q939" s="4"/>
      <c r="R939" s="40">
        <v>71</v>
      </c>
      <c r="S939" s="3" t="s">
        <v>35</v>
      </c>
      <c r="T939" s="12" t="s">
        <v>407</v>
      </c>
    </row>
    <row r="940" spans="1:20" ht="12" customHeight="1">
      <c r="A940" s="7" t="s">
        <v>390</v>
      </c>
      <c r="B940" s="4" t="s">
        <v>354</v>
      </c>
      <c r="C940" s="5" t="s">
        <v>31</v>
      </c>
      <c r="D940" s="6">
        <v>40039</v>
      </c>
      <c r="E940" s="36">
        <v>0.34027777777777773</v>
      </c>
      <c r="F940" s="7"/>
      <c r="G940" s="7"/>
      <c r="H940" s="41">
        <v>6.75</v>
      </c>
      <c r="I940" s="41">
        <v>10.8</v>
      </c>
      <c r="J940" s="51">
        <v>1.23</v>
      </c>
      <c r="K940" s="9">
        <f t="shared" si="19"/>
        <v>1230</v>
      </c>
      <c r="L940" s="39">
        <v>161</v>
      </c>
      <c r="M940" s="54">
        <v>9.31</v>
      </c>
      <c r="N940" s="49"/>
      <c r="O940" s="37">
        <v>1.12</v>
      </c>
      <c r="P940" s="40">
        <v>59</v>
      </c>
      <c r="Q940" s="4"/>
      <c r="R940" s="40">
        <v>81</v>
      </c>
      <c r="S940" s="3" t="s">
        <v>35</v>
      </c>
      <c r="T940" s="12" t="s">
        <v>407</v>
      </c>
    </row>
    <row r="941" spans="1:20" ht="12" customHeight="1">
      <c r="A941" s="7" t="s">
        <v>390</v>
      </c>
      <c r="B941" s="4" t="s">
        <v>354</v>
      </c>
      <c r="C941" s="5" t="s">
        <v>31</v>
      </c>
      <c r="D941" s="6">
        <v>40045</v>
      </c>
      <c r="E941" s="36">
        <v>0.6694444444444444</v>
      </c>
      <c r="F941" s="7"/>
      <c r="G941" s="7"/>
      <c r="H941" s="41">
        <v>7.5</v>
      </c>
      <c r="I941" s="41">
        <v>16.6</v>
      </c>
      <c r="J941" s="51">
        <v>1.59</v>
      </c>
      <c r="K941" s="9">
        <f t="shared" si="19"/>
        <v>1590</v>
      </c>
      <c r="L941" s="39">
        <v>205.5</v>
      </c>
      <c r="M941" s="54">
        <v>6.64</v>
      </c>
      <c r="N941" s="49"/>
      <c r="O941" s="37">
        <v>1</v>
      </c>
      <c r="P941" s="40">
        <v>95</v>
      </c>
      <c r="Q941" s="4"/>
      <c r="R941" s="40">
        <v>90</v>
      </c>
      <c r="S941" s="3" t="s">
        <v>35</v>
      </c>
      <c r="T941" s="12" t="s">
        <v>408</v>
      </c>
    </row>
    <row r="942" spans="1:20" ht="12" customHeight="1">
      <c r="A942" s="7" t="s">
        <v>390</v>
      </c>
      <c r="B942" s="4" t="s">
        <v>354</v>
      </c>
      <c r="C942" s="5" t="s">
        <v>31</v>
      </c>
      <c r="D942" s="6">
        <v>40052</v>
      </c>
      <c r="E942" s="36">
        <v>0.4444444444444444</v>
      </c>
      <c r="F942" s="7"/>
      <c r="G942" s="7"/>
      <c r="H942" s="41">
        <v>7.41</v>
      </c>
      <c r="I942" s="41">
        <v>13.1</v>
      </c>
      <c r="J942" s="51">
        <v>0.97</v>
      </c>
      <c r="K942" s="9">
        <f t="shared" si="19"/>
        <v>970</v>
      </c>
      <c r="L942" s="39">
        <v>192</v>
      </c>
      <c r="M942" s="54">
        <v>8.93</v>
      </c>
      <c r="N942" s="49"/>
      <c r="O942" s="37">
        <v>0.87</v>
      </c>
      <c r="P942" s="40">
        <v>84</v>
      </c>
      <c r="Q942" s="4"/>
      <c r="R942" s="40">
        <v>75</v>
      </c>
      <c r="S942" s="3" t="s">
        <v>35</v>
      </c>
      <c r="T942" s="12" t="s">
        <v>409</v>
      </c>
    </row>
    <row r="943" spans="1:20" ht="12" customHeight="1">
      <c r="A943" s="7" t="s">
        <v>390</v>
      </c>
      <c r="B943" s="4" t="s">
        <v>354</v>
      </c>
      <c r="C943" s="5" t="s">
        <v>31</v>
      </c>
      <c r="D943" s="6">
        <v>40056</v>
      </c>
      <c r="E943" s="36">
        <v>0.576388888888889</v>
      </c>
      <c r="F943" s="7"/>
      <c r="G943" s="7"/>
      <c r="H943" s="41">
        <v>7.32</v>
      </c>
      <c r="I943" s="41">
        <v>12.89</v>
      </c>
      <c r="J943" s="51">
        <v>1.02</v>
      </c>
      <c r="K943" s="9">
        <f t="shared" si="19"/>
        <v>1020</v>
      </c>
      <c r="L943" s="39">
        <v>188</v>
      </c>
      <c r="M943" s="54">
        <v>7.83</v>
      </c>
      <c r="N943" s="49"/>
      <c r="O943" s="37">
        <v>0.92</v>
      </c>
      <c r="P943" s="40">
        <v>77</v>
      </c>
      <c r="Q943" s="4"/>
      <c r="R943" s="40">
        <v>65</v>
      </c>
      <c r="S943" s="3" t="s">
        <v>35</v>
      </c>
      <c r="T943" s="12" t="s">
        <v>410</v>
      </c>
    </row>
    <row r="944" spans="1:20" ht="12" customHeight="1">
      <c r="A944" s="7" t="s">
        <v>390</v>
      </c>
      <c r="B944" s="4" t="s">
        <v>354</v>
      </c>
      <c r="C944" s="5" t="s">
        <v>31</v>
      </c>
      <c r="D944" s="6">
        <v>40059</v>
      </c>
      <c r="E944" s="36">
        <v>0.4375</v>
      </c>
      <c r="F944" s="7"/>
      <c r="G944" s="7"/>
      <c r="H944" s="41">
        <v>7.1</v>
      </c>
      <c r="I944" s="41">
        <v>11.21</v>
      </c>
      <c r="J944" s="51">
        <v>1.21</v>
      </c>
      <c r="K944" s="9">
        <f t="shared" si="19"/>
        <v>1210</v>
      </c>
      <c r="L944" s="39">
        <v>201</v>
      </c>
      <c r="M944" s="54">
        <v>6.52</v>
      </c>
      <c r="N944" s="49"/>
      <c r="O944" s="37">
        <v>1.24</v>
      </c>
      <c r="P944" s="40">
        <v>78</v>
      </c>
      <c r="Q944" s="4"/>
      <c r="R944" s="40">
        <v>92</v>
      </c>
      <c r="S944" s="3" t="s">
        <v>35</v>
      </c>
      <c r="T944" s="12" t="s">
        <v>411</v>
      </c>
    </row>
    <row r="945" spans="1:20" ht="12" customHeight="1">
      <c r="A945" s="7" t="s">
        <v>390</v>
      </c>
      <c r="B945" s="4" t="s">
        <v>354</v>
      </c>
      <c r="C945" s="5" t="s">
        <v>31</v>
      </c>
      <c r="D945" s="6">
        <v>40066</v>
      </c>
      <c r="E945" s="36">
        <v>0.513888888888889</v>
      </c>
      <c r="F945" s="7"/>
      <c r="G945" s="7"/>
      <c r="H945" s="41">
        <v>7.01</v>
      </c>
      <c r="I945" s="41">
        <v>13.9</v>
      </c>
      <c r="J945" s="51">
        <v>1.12</v>
      </c>
      <c r="K945" s="9">
        <f t="shared" si="19"/>
        <v>1120</v>
      </c>
      <c r="L945" s="39">
        <v>192</v>
      </c>
      <c r="M945" s="54">
        <v>7.34</v>
      </c>
      <c r="N945" s="49"/>
      <c r="O945" s="37">
        <v>1.21</v>
      </c>
      <c r="P945" s="40">
        <v>72</v>
      </c>
      <c r="Q945" s="4"/>
      <c r="R945" s="40">
        <v>81</v>
      </c>
      <c r="S945" s="3" t="s">
        <v>35</v>
      </c>
      <c r="T945" s="12" t="s">
        <v>411</v>
      </c>
    </row>
    <row r="946" spans="1:20" ht="12" customHeight="1">
      <c r="A946" s="7" t="s">
        <v>390</v>
      </c>
      <c r="B946" s="4" t="s">
        <v>354</v>
      </c>
      <c r="C946" s="5" t="s">
        <v>31</v>
      </c>
      <c r="D946" s="6">
        <v>40073</v>
      </c>
      <c r="E946" s="36">
        <v>0.5104166666666666</v>
      </c>
      <c r="F946" s="7"/>
      <c r="G946" s="7"/>
      <c r="H946" s="41">
        <v>6.95</v>
      </c>
      <c r="I946" s="41">
        <v>13.15</v>
      </c>
      <c r="J946" s="51">
        <v>1.41</v>
      </c>
      <c r="K946" s="9">
        <f t="shared" si="19"/>
        <v>1410</v>
      </c>
      <c r="L946" s="39">
        <v>182</v>
      </c>
      <c r="M946" s="54">
        <v>7.18</v>
      </c>
      <c r="N946" s="49"/>
      <c r="O946" s="37">
        <v>1.39</v>
      </c>
      <c r="P946" s="40">
        <v>70</v>
      </c>
      <c r="Q946" s="4"/>
      <c r="R946" s="40">
        <v>92</v>
      </c>
      <c r="S946" s="3" t="s">
        <v>35</v>
      </c>
      <c r="T946" s="12" t="s">
        <v>411</v>
      </c>
    </row>
    <row r="947" spans="1:19" ht="12" customHeight="1">
      <c r="A947" s="7" t="s">
        <v>390</v>
      </c>
      <c r="B947" s="4" t="s">
        <v>354</v>
      </c>
      <c r="C947" s="5" t="s">
        <v>31</v>
      </c>
      <c r="D947" s="6">
        <v>40077</v>
      </c>
      <c r="E947" s="36">
        <v>0.5520833333333334</v>
      </c>
      <c r="F947" s="7"/>
      <c r="G947" s="7"/>
      <c r="H947" s="41">
        <v>7.21</v>
      </c>
      <c r="I947" s="41">
        <v>13.5</v>
      </c>
      <c r="J947" s="51">
        <v>1.05</v>
      </c>
      <c r="K947" s="9">
        <f t="shared" si="19"/>
        <v>1050</v>
      </c>
      <c r="L947" s="39">
        <v>145</v>
      </c>
      <c r="M947" s="54">
        <v>6.95</v>
      </c>
      <c r="N947" s="49"/>
      <c r="O947" s="37">
        <v>2.58</v>
      </c>
      <c r="P947" s="40">
        <v>79</v>
      </c>
      <c r="Q947" s="4"/>
      <c r="R947" s="40">
        <v>105</v>
      </c>
      <c r="S947" s="3" t="s">
        <v>35</v>
      </c>
    </row>
    <row r="948" spans="1:20" ht="12" customHeight="1">
      <c r="A948" s="7" t="s">
        <v>390</v>
      </c>
      <c r="B948" s="4" t="s">
        <v>354</v>
      </c>
      <c r="C948" s="5" t="s">
        <v>31</v>
      </c>
      <c r="D948" s="6">
        <v>40080</v>
      </c>
      <c r="E948" s="36">
        <v>0.4513888888888889</v>
      </c>
      <c r="F948" s="7"/>
      <c r="G948" s="7"/>
      <c r="H948" s="41">
        <v>7.52</v>
      </c>
      <c r="I948" s="41">
        <v>12.15</v>
      </c>
      <c r="J948" s="51">
        <v>0.82</v>
      </c>
      <c r="K948" s="9">
        <f t="shared" si="19"/>
        <v>820</v>
      </c>
      <c r="L948" s="39">
        <v>132</v>
      </c>
      <c r="M948" s="54">
        <v>7.19</v>
      </c>
      <c r="N948" s="49"/>
      <c r="O948" s="37">
        <v>3.15</v>
      </c>
      <c r="P948" s="40">
        <v>81</v>
      </c>
      <c r="Q948" s="4"/>
      <c r="R948" s="40">
        <v>85</v>
      </c>
      <c r="S948" s="3" t="s">
        <v>35</v>
      </c>
      <c r="T948" s="12" t="s">
        <v>412</v>
      </c>
    </row>
    <row r="949" spans="1:19" ht="12" customHeight="1">
      <c r="A949" s="7" t="s">
        <v>390</v>
      </c>
      <c r="B949" s="4" t="s">
        <v>354</v>
      </c>
      <c r="C949" s="5" t="s">
        <v>31</v>
      </c>
      <c r="D949" s="6">
        <v>40084</v>
      </c>
      <c r="E949" s="36">
        <v>0.4166666666666667</v>
      </c>
      <c r="F949" s="7"/>
      <c r="G949" s="7"/>
      <c r="H949" s="41">
        <v>7.61</v>
      </c>
      <c r="I949" s="41">
        <v>13</v>
      </c>
      <c r="J949" s="51">
        <v>0.7</v>
      </c>
      <c r="K949" s="9">
        <f t="shared" si="19"/>
        <v>700</v>
      </c>
      <c r="L949" s="39">
        <v>125.7</v>
      </c>
      <c r="M949" s="54">
        <v>7.66</v>
      </c>
      <c r="N949" s="49"/>
      <c r="O949" s="37">
        <v>4.74</v>
      </c>
      <c r="P949" s="40">
        <v>90</v>
      </c>
      <c r="Q949" s="4"/>
      <c r="R949" s="40"/>
      <c r="S949" s="3" t="s">
        <v>35</v>
      </c>
    </row>
    <row r="950" spans="1:19" ht="12" customHeight="1">
      <c r="A950" s="7" t="s">
        <v>390</v>
      </c>
      <c r="B950" s="4" t="s">
        <v>354</v>
      </c>
      <c r="C950" s="5" t="s">
        <v>31</v>
      </c>
      <c r="D950" s="6">
        <v>40087</v>
      </c>
      <c r="E950" s="36">
        <v>0.3888888888888889</v>
      </c>
      <c r="F950" s="7"/>
      <c r="G950" s="7"/>
      <c r="H950" s="41">
        <v>7.3</v>
      </c>
      <c r="I950" s="41">
        <v>15.8</v>
      </c>
      <c r="J950" s="51">
        <v>0.844</v>
      </c>
      <c r="K950" s="9">
        <f t="shared" si="19"/>
        <v>844</v>
      </c>
      <c r="L950" s="39"/>
      <c r="M950" s="54">
        <v>5.45</v>
      </c>
      <c r="N950" s="49"/>
      <c r="O950" s="37">
        <v>5.395</v>
      </c>
      <c r="P950" s="40">
        <v>69</v>
      </c>
      <c r="Q950" s="4"/>
      <c r="R950" s="40"/>
      <c r="S950" s="3" t="s">
        <v>35</v>
      </c>
    </row>
    <row r="951" spans="1:19" ht="12" customHeight="1">
      <c r="A951" s="7" t="s">
        <v>390</v>
      </c>
      <c r="B951" s="4" t="s">
        <v>354</v>
      </c>
      <c r="C951" s="5" t="s">
        <v>31</v>
      </c>
      <c r="D951" s="6">
        <v>40092</v>
      </c>
      <c r="E951" s="36">
        <v>0.6041666666666666</v>
      </c>
      <c r="F951" s="7"/>
      <c r="G951" s="7"/>
      <c r="H951" s="41">
        <v>7.45</v>
      </c>
      <c r="I951" s="41">
        <v>14.58</v>
      </c>
      <c r="J951" s="51">
        <v>0.95</v>
      </c>
      <c r="K951" s="9">
        <f>J951*1000</f>
        <v>950</v>
      </c>
      <c r="L951" s="39">
        <v>132</v>
      </c>
      <c r="M951" s="54">
        <v>6.94</v>
      </c>
      <c r="N951" s="49"/>
      <c r="O951" s="37">
        <v>4.85</v>
      </c>
      <c r="P951" s="40">
        <v>72</v>
      </c>
      <c r="Q951" s="4"/>
      <c r="R951" s="40"/>
      <c r="S951" s="3" t="s">
        <v>35</v>
      </c>
    </row>
    <row r="952" spans="1:19" ht="12" customHeight="1">
      <c r="A952" s="7" t="s">
        <v>390</v>
      </c>
      <c r="B952" s="4" t="s">
        <v>354</v>
      </c>
      <c r="C952" s="5" t="s">
        <v>31</v>
      </c>
      <c r="D952" s="6">
        <v>40098</v>
      </c>
      <c r="E952" s="36">
        <v>0.5777777777777778</v>
      </c>
      <c r="F952" s="7"/>
      <c r="G952" s="7"/>
      <c r="H952" s="41">
        <v>7.14</v>
      </c>
      <c r="I952" s="41">
        <v>16.26</v>
      </c>
      <c r="J952" s="51">
        <v>1.632</v>
      </c>
      <c r="K952" s="9">
        <f>J952*1000</f>
        <v>1632</v>
      </c>
      <c r="L952" s="39">
        <v>160.1</v>
      </c>
      <c r="M952" s="54">
        <v>6.91</v>
      </c>
      <c r="N952" s="49"/>
      <c r="O952" s="37">
        <v>1.274</v>
      </c>
      <c r="P952" s="40">
        <v>75</v>
      </c>
      <c r="Q952" s="4"/>
      <c r="R952" s="40"/>
      <c r="S952" s="3" t="s">
        <v>35</v>
      </c>
    </row>
    <row r="953" spans="1:19" ht="12" customHeight="1">
      <c r="A953" s="7" t="s">
        <v>390</v>
      </c>
      <c r="B953" s="4" t="s">
        <v>354</v>
      </c>
      <c r="C953" s="5" t="s">
        <v>31</v>
      </c>
      <c r="D953" s="6">
        <v>40099</v>
      </c>
      <c r="E953" s="36">
        <v>0.5625</v>
      </c>
      <c r="F953" s="7"/>
      <c r="G953" s="7"/>
      <c r="H953" s="41">
        <v>7.05</v>
      </c>
      <c r="I953" s="41">
        <v>16.11</v>
      </c>
      <c r="J953" s="51">
        <v>1.626</v>
      </c>
      <c r="K953" s="9">
        <f>J953*1000</f>
        <v>1626</v>
      </c>
      <c r="L953" s="39">
        <v>192.4</v>
      </c>
      <c r="M953" s="54">
        <v>6.64</v>
      </c>
      <c r="N953" s="49"/>
      <c r="O953" s="37">
        <v>1.272</v>
      </c>
      <c r="P953" s="40">
        <f>0.17*300</f>
        <v>51.00000000000001</v>
      </c>
      <c r="Q953" s="4"/>
      <c r="R953" s="40"/>
      <c r="S953" s="3" t="s">
        <v>35</v>
      </c>
    </row>
    <row r="954" spans="1:20" ht="12" customHeight="1">
      <c r="A954" s="7" t="s">
        <v>390</v>
      </c>
      <c r="B954" s="4" t="s">
        <v>354</v>
      </c>
      <c r="C954" s="5" t="s">
        <v>31</v>
      </c>
      <c r="D954" s="6">
        <v>40102</v>
      </c>
      <c r="E954" s="36">
        <v>0.4201388888888889</v>
      </c>
      <c r="F954" s="7"/>
      <c r="G954" s="7"/>
      <c r="H954" s="41">
        <v>7.06</v>
      </c>
      <c r="I954" s="41">
        <v>15.65</v>
      </c>
      <c r="J954" s="51">
        <v>1.066</v>
      </c>
      <c r="K954" s="9">
        <f>J954*1000</f>
        <v>1066</v>
      </c>
      <c r="L954" s="39">
        <v>215</v>
      </c>
      <c r="M954" s="54">
        <v>8.44</v>
      </c>
      <c r="N954" s="49"/>
      <c r="O954" s="37">
        <v>0.844</v>
      </c>
      <c r="P954" s="40">
        <v>78</v>
      </c>
      <c r="Q954" s="4"/>
      <c r="R954" s="40"/>
      <c r="S954" s="3" t="s">
        <v>35</v>
      </c>
      <c r="T954" s="12" t="s">
        <v>413</v>
      </c>
    </row>
    <row r="955" spans="1:20" ht="12" customHeight="1">
      <c r="A955" s="7" t="s">
        <v>390</v>
      </c>
      <c r="B955" s="4" t="s">
        <v>354</v>
      </c>
      <c r="C955" s="5" t="s">
        <v>31</v>
      </c>
      <c r="D955" s="6">
        <v>40105</v>
      </c>
      <c r="E955" s="36">
        <v>0.4270833333333333</v>
      </c>
      <c r="F955" s="7"/>
      <c r="G955" s="7"/>
      <c r="H955" s="41">
        <v>7.07</v>
      </c>
      <c r="I955" s="41">
        <v>17.72</v>
      </c>
      <c r="J955" s="51">
        <v>0.772</v>
      </c>
      <c r="K955" s="9">
        <v>772</v>
      </c>
      <c r="L955" s="39">
        <v>215.5</v>
      </c>
      <c r="M955" s="54">
        <v>5.53</v>
      </c>
      <c r="N955" s="49"/>
      <c r="O955" s="37">
        <v>0.583</v>
      </c>
      <c r="P955" s="40">
        <v>78</v>
      </c>
      <c r="Q955" s="4"/>
      <c r="R955" s="40"/>
      <c r="S955" s="3" t="s">
        <v>35</v>
      </c>
      <c r="T955" s="12" t="s">
        <v>413</v>
      </c>
    </row>
    <row r="956" spans="1:19" ht="12" customHeight="1">
      <c r="A956" s="7" t="s">
        <v>390</v>
      </c>
      <c r="B956" s="4" t="s">
        <v>354</v>
      </c>
      <c r="C956" s="5" t="s">
        <v>31</v>
      </c>
      <c r="D956" s="6">
        <v>40109</v>
      </c>
      <c r="E956" s="36">
        <v>0.4583333333333333</v>
      </c>
      <c r="F956" s="7"/>
      <c r="G956" s="7"/>
      <c r="H956" s="41">
        <v>7.19</v>
      </c>
      <c r="I956" s="41">
        <v>19.56</v>
      </c>
      <c r="J956" s="51">
        <v>1.05</v>
      </c>
      <c r="K956" s="9">
        <v>1050</v>
      </c>
      <c r="L956" s="39">
        <v>166.4</v>
      </c>
      <c r="M956" s="54">
        <v>4.9</v>
      </c>
      <c r="N956" s="49"/>
      <c r="O956" s="37">
        <v>0.762</v>
      </c>
      <c r="P956" s="40">
        <v>87</v>
      </c>
      <c r="Q956" s="4"/>
      <c r="R956" s="40"/>
      <c r="S956" s="3" t="s">
        <v>35</v>
      </c>
    </row>
    <row r="957" spans="1:20" ht="12" customHeight="1">
      <c r="A957" s="7" t="s">
        <v>390</v>
      </c>
      <c r="B957" s="4" t="s">
        <v>354</v>
      </c>
      <c r="C957" s="5" t="s">
        <v>31</v>
      </c>
      <c r="D957" s="6">
        <v>40112</v>
      </c>
      <c r="E957" s="36">
        <v>0.40972222222222227</v>
      </c>
      <c r="F957" s="7"/>
      <c r="G957" s="7"/>
      <c r="H957" s="41">
        <v>7.41</v>
      </c>
      <c r="I957" s="41">
        <v>15.97</v>
      </c>
      <c r="J957" s="51">
        <v>1.108</v>
      </c>
      <c r="K957" s="9">
        <v>1108</v>
      </c>
      <c r="L957" s="39">
        <v>259.3</v>
      </c>
      <c r="M957" s="54">
        <v>6.82</v>
      </c>
      <c r="N957" s="49"/>
      <c r="O957" s="37">
        <v>0.871</v>
      </c>
      <c r="P957" s="40">
        <v>70</v>
      </c>
      <c r="Q957" s="4"/>
      <c r="R957" s="40"/>
      <c r="S957" s="3" t="s">
        <v>35</v>
      </c>
      <c r="T957" s="12" t="s">
        <v>414</v>
      </c>
    </row>
    <row r="958" spans="1:20" ht="12" customHeight="1">
      <c r="A958" s="7" t="s">
        <v>390</v>
      </c>
      <c r="B958" s="4" t="s">
        <v>354</v>
      </c>
      <c r="C958" s="5" t="s">
        <v>31</v>
      </c>
      <c r="D958" s="6">
        <v>40114</v>
      </c>
      <c r="E958" s="36">
        <v>0.4666666666666666</v>
      </c>
      <c r="F958" s="7"/>
      <c r="G958" s="7"/>
      <c r="H958" s="41">
        <v>7.21</v>
      </c>
      <c r="I958" s="41">
        <v>20.96</v>
      </c>
      <c r="J958" s="51">
        <v>1.319</v>
      </c>
      <c r="K958" s="9">
        <v>1319</v>
      </c>
      <c r="L958" s="39">
        <v>210.1</v>
      </c>
      <c r="M958" s="54">
        <v>5.32</v>
      </c>
      <c r="N958" s="49"/>
      <c r="O958" s="37">
        <v>0.929</v>
      </c>
      <c r="P958" s="40">
        <v>69</v>
      </c>
      <c r="Q958" s="4"/>
      <c r="R958" s="40"/>
      <c r="S958" s="3" t="s">
        <v>35</v>
      </c>
      <c r="T958" s="12" t="s">
        <v>414</v>
      </c>
    </row>
    <row r="959" spans="1:20" ht="12" customHeight="1">
      <c r="A959" s="7" t="s">
        <v>390</v>
      </c>
      <c r="B959" s="4" t="s">
        <v>354</v>
      </c>
      <c r="C959" s="5" t="s">
        <v>31</v>
      </c>
      <c r="D959" s="6">
        <v>40115</v>
      </c>
      <c r="E959" s="36">
        <v>0.4270833333333333</v>
      </c>
      <c r="F959" s="7"/>
      <c r="G959" s="7"/>
      <c r="H959" s="41">
        <v>7.08</v>
      </c>
      <c r="I959" s="41">
        <v>22.85</v>
      </c>
      <c r="J959" s="51">
        <v>1.413</v>
      </c>
      <c r="K959" s="9">
        <v>1413</v>
      </c>
      <c r="L959" s="39">
        <v>204.9</v>
      </c>
      <c r="M959" s="54">
        <v>4.85</v>
      </c>
      <c r="N959" s="49"/>
      <c r="O959" s="37">
        <v>0.958</v>
      </c>
      <c r="P959" s="40">
        <v>89</v>
      </c>
      <c r="Q959" s="4"/>
      <c r="R959" s="40"/>
      <c r="S959" s="3" t="s">
        <v>35</v>
      </c>
      <c r="T959" s="12" t="s">
        <v>414</v>
      </c>
    </row>
    <row r="960" spans="1:20" ht="12" customHeight="1">
      <c r="A960" s="7" t="s">
        <v>390</v>
      </c>
      <c r="B960" s="4" t="s">
        <v>354</v>
      </c>
      <c r="C960" s="5" t="s">
        <v>31</v>
      </c>
      <c r="D960" s="6">
        <v>40119</v>
      </c>
      <c r="E960" s="36">
        <v>0.3888888888888889</v>
      </c>
      <c r="F960" s="7"/>
      <c r="G960" s="7"/>
      <c r="H960" s="41">
        <v>7.01</v>
      </c>
      <c r="I960" s="41">
        <v>23.89</v>
      </c>
      <c r="J960" s="51">
        <v>1.66</v>
      </c>
      <c r="K960" s="9">
        <v>1660</v>
      </c>
      <c r="L960" s="39">
        <v>151.7</v>
      </c>
      <c r="M960" s="54">
        <v>3.05</v>
      </c>
      <c r="N960" s="49"/>
      <c r="O960" s="37">
        <v>1.079</v>
      </c>
      <c r="P960" s="40">
        <v>97</v>
      </c>
      <c r="Q960" s="4"/>
      <c r="R960" s="40"/>
      <c r="S960" s="3" t="s">
        <v>35</v>
      </c>
      <c r="T960" s="12" t="s">
        <v>415</v>
      </c>
    </row>
    <row r="961" spans="1:20" ht="12" customHeight="1">
      <c r="A961" s="7" t="s">
        <v>390</v>
      </c>
      <c r="B961" s="4" t="s">
        <v>354</v>
      </c>
      <c r="C961" s="5" t="s">
        <v>31</v>
      </c>
      <c r="D961" s="6">
        <v>40120</v>
      </c>
      <c r="E961" s="36">
        <v>0.40625</v>
      </c>
      <c r="F961" s="7"/>
      <c r="G961" s="7"/>
      <c r="H961" s="41">
        <v>7.29</v>
      </c>
      <c r="I961" s="41">
        <v>18.81</v>
      </c>
      <c r="J961" s="51">
        <v>1.668</v>
      </c>
      <c r="K961" s="9">
        <v>1668</v>
      </c>
      <c r="L961" s="39">
        <v>209.3</v>
      </c>
      <c r="M961" s="54">
        <v>4.42</v>
      </c>
      <c r="N961" s="49"/>
      <c r="O961" s="37">
        <v>1.23</v>
      </c>
      <c r="P961" s="40">
        <v>60</v>
      </c>
      <c r="Q961" s="4"/>
      <c r="R961" s="40"/>
      <c r="S961" s="3" t="s">
        <v>35</v>
      </c>
      <c r="T961" s="12" t="s">
        <v>416</v>
      </c>
    </row>
    <row r="962" spans="1:20" ht="12" customHeight="1">
      <c r="A962" s="7" t="s">
        <v>390</v>
      </c>
      <c r="B962" s="4" t="s">
        <v>354</v>
      </c>
      <c r="C962" s="5" t="s">
        <v>31</v>
      </c>
      <c r="D962" s="6">
        <v>40122</v>
      </c>
      <c r="E962" s="36">
        <v>0.4236111111111111</v>
      </c>
      <c r="F962" s="7"/>
      <c r="G962" s="7"/>
      <c r="H962" s="41">
        <v>7.11</v>
      </c>
      <c r="I962" s="41">
        <v>18.09</v>
      </c>
      <c r="J962" s="51">
        <v>1.575</v>
      </c>
      <c r="K962" s="9">
        <v>1575</v>
      </c>
      <c r="L962" s="39">
        <v>233.5</v>
      </c>
      <c r="M962" s="54">
        <v>4.05</v>
      </c>
      <c r="N962" s="49"/>
      <c r="O962" s="37">
        <v>1.178</v>
      </c>
      <c r="P962" s="40">
        <v>75</v>
      </c>
      <c r="Q962" s="4"/>
      <c r="R962" s="40"/>
      <c r="S962" s="3" t="s">
        <v>35</v>
      </c>
      <c r="T962" s="12" t="s">
        <v>416</v>
      </c>
    </row>
    <row r="963" spans="1:20" ht="12" customHeight="1">
      <c r="A963" s="7" t="s">
        <v>390</v>
      </c>
      <c r="B963" s="4" t="s">
        <v>354</v>
      </c>
      <c r="C963" s="5" t="s">
        <v>31</v>
      </c>
      <c r="D963" s="6">
        <v>40133</v>
      </c>
      <c r="E963" s="36">
        <v>0.46875</v>
      </c>
      <c r="F963" s="7"/>
      <c r="G963" s="7"/>
      <c r="H963" s="41">
        <v>7.08</v>
      </c>
      <c r="I963" s="41">
        <v>24.23</v>
      </c>
      <c r="J963" s="51">
        <v>2.255</v>
      </c>
      <c r="K963" s="9">
        <v>2255</v>
      </c>
      <c r="L963" s="39">
        <v>220.6</v>
      </c>
      <c r="M963" s="54">
        <v>4.09</v>
      </c>
      <c r="N963" s="49"/>
      <c r="O963" s="37">
        <v>1.505</v>
      </c>
      <c r="P963" s="40">
        <v>86</v>
      </c>
      <c r="Q963" s="4"/>
      <c r="R963" s="40"/>
      <c r="S963" s="3" t="s">
        <v>35</v>
      </c>
      <c r="T963" s="12" t="s">
        <v>417</v>
      </c>
    </row>
    <row r="964" spans="1:20" ht="12" customHeight="1">
      <c r="A964" s="7" t="s">
        <v>390</v>
      </c>
      <c r="B964" s="4" t="s">
        <v>354</v>
      </c>
      <c r="C964" s="5" t="s">
        <v>31</v>
      </c>
      <c r="D964" s="6">
        <v>40140</v>
      </c>
      <c r="E964" s="36">
        <v>0.4513888888888889</v>
      </c>
      <c r="F964" s="7"/>
      <c r="G964" s="7"/>
      <c r="H964" s="41">
        <v>7.63</v>
      </c>
      <c r="I964" s="41">
        <v>21</v>
      </c>
      <c r="J964" s="51">
        <v>2.004</v>
      </c>
      <c r="K964" s="9">
        <v>2004</v>
      </c>
      <c r="L964" s="39"/>
      <c r="M964" s="54">
        <v>4.4</v>
      </c>
      <c r="N964" s="49"/>
      <c r="O964" s="37">
        <v>1.163</v>
      </c>
      <c r="P964" s="40">
        <v>110</v>
      </c>
      <c r="Q964" s="4"/>
      <c r="R964" s="40"/>
      <c r="S964" s="3" t="s">
        <v>35</v>
      </c>
      <c r="T964" s="12" t="s">
        <v>418</v>
      </c>
    </row>
    <row r="965" spans="1:19" ht="12" customHeight="1">
      <c r="A965" s="7" t="s">
        <v>390</v>
      </c>
      <c r="B965" s="4" t="s">
        <v>354</v>
      </c>
      <c r="C965" s="5" t="s">
        <v>31</v>
      </c>
      <c r="D965" s="6" t="s">
        <v>419</v>
      </c>
      <c r="E965" s="36">
        <v>0.4791666666666667</v>
      </c>
      <c r="F965" s="7"/>
      <c r="G965" s="7"/>
      <c r="H965" s="41">
        <v>7.81</v>
      </c>
      <c r="I965" s="41">
        <v>19.5</v>
      </c>
      <c r="J965" s="51">
        <v>2.18</v>
      </c>
      <c r="K965" s="9">
        <v>2180</v>
      </c>
      <c r="L965" s="39">
        <v>145</v>
      </c>
      <c r="M965" s="54">
        <v>5.4</v>
      </c>
      <c r="N965" s="49"/>
      <c r="O965" s="37">
        <v>1.32</v>
      </c>
      <c r="P965" s="40">
        <v>108</v>
      </c>
      <c r="Q965" s="4"/>
      <c r="R965" s="40"/>
      <c r="S965" s="3" t="s">
        <v>60</v>
      </c>
    </row>
    <row r="966" spans="1:20" ht="12" customHeight="1">
      <c r="A966" s="7" t="s">
        <v>420</v>
      </c>
      <c r="B966" s="4" t="s">
        <v>354</v>
      </c>
      <c r="C966" s="5" t="s">
        <v>31</v>
      </c>
      <c r="D966" s="6">
        <f>D916</f>
        <v>39912</v>
      </c>
      <c r="N966" s="49"/>
      <c r="S966" s="3" t="s">
        <v>33</v>
      </c>
      <c r="T966" s="29" t="s">
        <v>421</v>
      </c>
    </row>
    <row r="967" spans="1:20" ht="12" customHeight="1">
      <c r="A967" s="7" t="s">
        <v>420</v>
      </c>
      <c r="B967" s="4" t="s">
        <v>354</v>
      </c>
      <c r="C967" s="5" t="s">
        <v>31</v>
      </c>
      <c r="D967" s="6">
        <v>39947</v>
      </c>
      <c r="E967" s="13">
        <v>0.5</v>
      </c>
      <c r="F967" s="7">
        <v>306526</v>
      </c>
      <c r="G967" s="7">
        <v>6076118</v>
      </c>
      <c r="H967" s="8">
        <v>9.23</v>
      </c>
      <c r="I967" s="8">
        <v>16.4</v>
      </c>
      <c r="J967" s="8">
        <v>35.077</v>
      </c>
      <c r="K967" s="9">
        <f aca="true" t="shared" si="20" ref="K967:K1030">J967*1000</f>
        <v>35077</v>
      </c>
      <c r="L967" s="16" t="s">
        <v>422</v>
      </c>
      <c r="M967" s="7">
        <v>10.54</v>
      </c>
      <c r="N967" s="49"/>
      <c r="O967" s="8">
        <v>27.01</v>
      </c>
      <c r="P967" s="7">
        <f>0.59*300</f>
        <v>177</v>
      </c>
      <c r="S967" s="15" t="s">
        <v>33</v>
      </c>
      <c r="T967" s="12" t="s">
        <v>423</v>
      </c>
    </row>
    <row r="968" spans="1:20" ht="12" customHeight="1">
      <c r="A968" s="7" t="s">
        <v>420</v>
      </c>
      <c r="B968" s="4" t="s">
        <v>354</v>
      </c>
      <c r="C968" s="5" t="s">
        <v>31</v>
      </c>
      <c r="D968" s="6">
        <v>39952</v>
      </c>
      <c r="E968" s="43">
        <v>0.611111111111111</v>
      </c>
      <c r="H968" s="41">
        <v>9.14</v>
      </c>
      <c r="I968" s="41">
        <v>19.8</v>
      </c>
      <c r="J968" s="46">
        <v>36.7</v>
      </c>
      <c r="K968" s="9">
        <f t="shared" si="20"/>
        <v>36700</v>
      </c>
      <c r="L968" s="48" t="s">
        <v>424</v>
      </c>
      <c r="M968" s="3">
        <v>12.13</v>
      </c>
      <c r="N968" s="49"/>
      <c r="O968" s="41">
        <v>23.4</v>
      </c>
      <c r="P968" s="9">
        <v>166</v>
      </c>
      <c r="S968" s="3" t="s">
        <v>35</v>
      </c>
      <c r="T968" s="12" t="s">
        <v>425</v>
      </c>
    </row>
    <row r="969" spans="1:19" ht="12" customHeight="1">
      <c r="A969" s="7" t="s">
        <v>420</v>
      </c>
      <c r="B969" s="4" t="s">
        <v>354</v>
      </c>
      <c r="C969" s="5" t="s">
        <v>31</v>
      </c>
      <c r="D969" s="6">
        <v>39962</v>
      </c>
      <c r="E969" s="36">
        <v>0.5</v>
      </c>
      <c r="H969" s="41">
        <v>8.53</v>
      </c>
      <c r="I969" s="41">
        <v>13.74</v>
      </c>
      <c r="J969" s="51">
        <v>25.529</v>
      </c>
      <c r="K969" s="9">
        <f t="shared" si="20"/>
        <v>25529</v>
      </c>
      <c r="L969" s="39">
        <v>209.4</v>
      </c>
      <c r="M969" s="54">
        <v>5.6</v>
      </c>
      <c r="N969" s="49"/>
      <c r="O969" s="37">
        <v>21.13</v>
      </c>
      <c r="P969" s="40">
        <v>133</v>
      </c>
      <c r="Q969" s="53"/>
      <c r="R969" s="40"/>
      <c r="S969" s="3" t="s">
        <v>35</v>
      </c>
    </row>
    <row r="970" spans="1:20" ht="12" customHeight="1">
      <c r="A970" s="7" t="s">
        <v>420</v>
      </c>
      <c r="B970" s="4" t="s">
        <v>354</v>
      </c>
      <c r="C970" s="5" t="s">
        <v>31</v>
      </c>
      <c r="D970" s="6">
        <v>39969</v>
      </c>
      <c r="E970" s="36">
        <v>0.46527777777777773</v>
      </c>
      <c r="H970" s="41">
        <v>8.79</v>
      </c>
      <c r="I970" s="41">
        <v>14.2</v>
      </c>
      <c r="J970" s="51">
        <v>22.155</v>
      </c>
      <c r="K970" s="9">
        <f t="shared" si="20"/>
        <v>22155</v>
      </c>
      <c r="L970" s="39"/>
      <c r="M970" s="54">
        <v>8.7</v>
      </c>
      <c r="N970" s="49"/>
      <c r="O970" s="37">
        <v>14.625</v>
      </c>
      <c r="P970" s="40">
        <f>0.39*300</f>
        <v>117</v>
      </c>
      <c r="Q970" s="53"/>
      <c r="R970" s="40">
        <v>390</v>
      </c>
      <c r="S970" s="3" t="s">
        <v>35</v>
      </c>
      <c r="T970" s="12" t="s">
        <v>426</v>
      </c>
    </row>
    <row r="971" spans="1:20" ht="12" customHeight="1">
      <c r="A971" s="7" t="s">
        <v>420</v>
      </c>
      <c r="B971" s="4" t="s">
        <v>354</v>
      </c>
      <c r="C971" s="5" t="s">
        <v>31</v>
      </c>
      <c r="D971" s="6">
        <v>39975</v>
      </c>
      <c r="E971" s="36">
        <v>0.5243055555555556</v>
      </c>
      <c r="H971" s="41">
        <v>8.9</v>
      </c>
      <c r="I971" s="41">
        <v>15.2</v>
      </c>
      <c r="J971" s="51">
        <v>17.453</v>
      </c>
      <c r="K971" s="9">
        <f t="shared" si="20"/>
        <v>17453</v>
      </c>
      <c r="L971" s="39">
        <v>248.4</v>
      </c>
      <c r="M971" s="54">
        <v>13.1</v>
      </c>
      <c r="N971" s="49"/>
      <c r="O971" s="37">
        <v>11.349</v>
      </c>
      <c r="P971" s="40">
        <f>0.34*300</f>
        <v>102.00000000000001</v>
      </c>
      <c r="Q971" s="53"/>
      <c r="R971" s="40">
        <v>301</v>
      </c>
      <c r="S971" s="3" t="s">
        <v>35</v>
      </c>
      <c r="T971" s="12" t="s">
        <v>426</v>
      </c>
    </row>
    <row r="972" spans="1:20" ht="12" customHeight="1">
      <c r="A972" s="7" t="s">
        <v>420</v>
      </c>
      <c r="B972" s="4" t="s">
        <v>354</v>
      </c>
      <c r="C972" s="5" t="s">
        <v>31</v>
      </c>
      <c r="D972" s="6">
        <v>39990</v>
      </c>
      <c r="E972" s="36">
        <v>0.513888888888889</v>
      </c>
      <c r="H972" s="41">
        <v>8.07</v>
      </c>
      <c r="I972" s="41">
        <v>12.82</v>
      </c>
      <c r="J972" s="51">
        <v>7.45</v>
      </c>
      <c r="K972" s="9">
        <f t="shared" si="20"/>
        <v>7450</v>
      </c>
      <c r="L972" s="39"/>
      <c r="M972" s="54">
        <v>7.48</v>
      </c>
      <c r="N972" s="49"/>
      <c r="O972" s="37">
        <v>7.7</v>
      </c>
      <c r="P972" s="40">
        <v>95</v>
      </c>
      <c r="Q972" s="53"/>
      <c r="R972" s="40">
        <v>240</v>
      </c>
      <c r="S972" s="3" t="s">
        <v>35</v>
      </c>
      <c r="T972" s="12" t="s">
        <v>426</v>
      </c>
    </row>
    <row r="973" spans="1:20" ht="12" customHeight="1">
      <c r="A973" s="7" t="s">
        <v>420</v>
      </c>
      <c r="B973" s="4" t="s">
        <v>354</v>
      </c>
      <c r="C973" s="5" t="s">
        <v>31</v>
      </c>
      <c r="D973" s="6">
        <v>39996</v>
      </c>
      <c r="E973" s="36">
        <v>0.46875</v>
      </c>
      <c r="H973" s="41">
        <v>7.39</v>
      </c>
      <c r="I973" s="41">
        <v>11.22</v>
      </c>
      <c r="J973" s="51">
        <v>7.4</v>
      </c>
      <c r="K973" s="9">
        <f t="shared" si="20"/>
        <v>7400</v>
      </c>
      <c r="L973" s="39">
        <v>138</v>
      </c>
      <c r="M973" s="54"/>
      <c r="N973" s="49"/>
      <c r="O973" s="37">
        <v>6.51</v>
      </c>
      <c r="P973" s="40">
        <v>105</v>
      </c>
      <c r="Q973" s="53"/>
      <c r="R973" s="40">
        <v>210</v>
      </c>
      <c r="S973" s="3" t="s">
        <v>35</v>
      </c>
      <c r="T973" s="12" t="s">
        <v>427</v>
      </c>
    </row>
    <row r="974" spans="1:19" ht="12" customHeight="1">
      <c r="A974" s="7" t="s">
        <v>420</v>
      </c>
      <c r="B974" s="4" t="s">
        <v>354</v>
      </c>
      <c r="C974" s="5" t="s">
        <v>31</v>
      </c>
      <c r="D974" s="6">
        <v>40004</v>
      </c>
      <c r="E974" s="36">
        <v>0.5729166666666666</v>
      </c>
      <c r="H974" s="41">
        <v>7.79</v>
      </c>
      <c r="I974" s="41">
        <v>10.61</v>
      </c>
      <c r="J974" s="51">
        <v>2.62</v>
      </c>
      <c r="K974" s="9">
        <f t="shared" si="20"/>
        <v>2620</v>
      </c>
      <c r="L974" s="39"/>
      <c r="M974" s="54">
        <v>8.58</v>
      </c>
      <c r="N974" s="49"/>
      <c r="O974" s="37">
        <v>1.7</v>
      </c>
      <c r="P974" s="40">
        <v>39</v>
      </c>
      <c r="Q974" s="53"/>
      <c r="R974" s="40">
        <v>215</v>
      </c>
      <c r="S974" s="3" t="s">
        <v>35</v>
      </c>
    </row>
    <row r="975" spans="1:19" ht="12" customHeight="1">
      <c r="A975" s="7" t="s">
        <v>420</v>
      </c>
      <c r="B975" s="4" t="s">
        <v>354</v>
      </c>
      <c r="C975" s="5" t="s">
        <v>31</v>
      </c>
      <c r="D975" s="6">
        <v>40010</v>
      </c>
      <c r="E975" s="36">
        <v>0.4895833333333333</v>
      </c>
      <c r="H975" s="41">
        <v>7.12</v>
      </c>
      <c r="I975" s="41">
        <v>12.5</v>
      </c>
      <c r="J975" s="51">
        <v>1.187</v>
      </c>
      <c r="K975" s="9">
        <f t="shared" si="20"/>
        <v>1187</v>
      </c>
      <c r="L975" s="39"/>
      <c r="M975" s="54">
        <v>6.36</v>
      </c>
      <c r="N975" s="49"/>
      <c r="O975" s="37">
        <v>0.8</v>
      </c>
      <c r="P975" s="40">
        <v>40</v>
      </c>
      <c r="Q975" s="53"/>
      <c r="R975" s="40">
        <v>42</v>
      </c>
      <c r="S975" s="3" t="s">
        <v>35</v>
      </c>
    </row>
    <row r="976" spans="1:19" ht="12" customHeight="1">
      <c r="A976" s="7" t="s">
        <v>420</v>
      </c>
      <c r="B976" s="4" t="s">
        <v>354</v>
      </c>
      <c r="C976" s="5" t="s">
        <v>31</v>
      </c>
      <c r="D976" s="6">
        <v>40018</v>
      </c>
      <c r="E976" s="36"/>
      <c r="H976" s="41">
        <v>7.4</v>
      </c>
      <c r="I976" s="41">
        <v>11</v>
      </c>
      <c r="J976" s="51">
        <v>1.5</v>
      </c>
      <c r="K976" s="9">
        <f t="shared" si="20"/>
        <v>1500</v>
      </c>
      <c r="L976" s="39">
        <v>152</v>
      </c>
      <c r="M976" s="54">
        <v>8.1</v>
      </c>
      <c r="N976" s="49"/>
      <c r="O976" s="37">
        <v>1.2</v>
      </c>
      <c r="P976" s="40">
        <v>49</v>
      </c>
      <c r="Q976" s="53"/>
      <c r="R976" s="40">
        <v>62</v>
      </c>
      <c r="S976" s="3" t="s">
        <v>35</v>
      </c>
    </row>
    <row r="977" spans="1:19" ht="12" customHeight="1">
      <c r="A977" s="7" t="s">
        <v>420</v>
      </c>
      <c r="B977" s="4" t="s">
        <v>354</v>
      </c>
      <c r="C977" s="5" t="s">
        <v>31</v>
      </c>
      <c r="D977" s="6">
        <v>40024</v>
      </c>
      <c r="E977" s="36">
        <v>0.40625</v>
      </c>
      <c r="H977" s="41">
        <v>7.3</v>
      </c>
      <c r="I977" s="41">
        <v>12.5</v>
      </c>
      <c r="J977" s="51">
        <v>1.11</v>
      </c>
      <c r="K977" s="9">
        <f t="shared" si="20"/>
        <v>1110</v>
      </c>
      <c r="L977" s="39">
        <v>122</v>
      </c>
      <c r="M977" s="54">
        <v>8.8</v>
      </c>
      <c r="N977" s="49"/>
      <c r="O977" s="37">
        <v>0.92</v>
      </c>
      <c r="P977" s="40">
        <v>62</v>
      </c>
      <c r="Q977" s="53"/>
      <c r="R977" s="40">
        <v>80</v>
      </c>
      <c r="S977" s="3" t="s">
        <v>35</v>
      </c>
    </row>
    <row r="978" spans="1:20" ht="12" customHeight="1">
      <c r="A978" s="7" t="s">
        <v>420</v>
      </c>
      <c r="B978" s="4" t="s">
        <v>354</v>
      </c>
      <c r="C978" s="5" t="s">
        <v>31</v>
      </c>
      <c r="D978" s="6">
        <v>40032</v>
      </c>
      <c r="E978" s="36">
        <v>0.4930555555555556</v>
      </c>
      <c r="H978" s="41">
        <v>7.52</v>
      </c>
      <c r="I978" s="41">
        <v>14.99</v>
      </c>
      <c r="J978" s="51">
        <v>3.56</v>
      </c>
      <c r="K978" s="9">
        <f t="shared" si="20"/>
        <v>3560</v>
      </c>
      <c r="L978" s="39">
        <v>217.3</v>
      </c>
      <c r="M978" s="54">
        <v>7.8</v>
      </c>
      <c r="N978" s="49"/>
      <c r="O978" s="37">
        <v>2.866</v>
      </c>
      <c r="P978" s="40">
        <v>65</v>
      </c>
      <c r="Q978" s="53"/>
      <c r="R978" s="40">
        <v>103</v>
      </c>
      <c r="S978" s="3" t="s">
        <v>35</v>
      </c>
      <c r="T978" s="12" t="s">
        <v>428</v>
      </c>
    </row>
    <row r="979" spans="1:19" ht="12" customHeight="1">
      <c r="A979" s="7" t="s">
        <v>420</v>
      </c>
      <c r="B979" s="4" t="s">
        <v>354</v>
      </c>
      <c r="C979" s="5" t="s">
        <v>31</v>
      </c>
      <c r="D979" s="6">
        <v>40039</v>
      </c>
      <c r="E979" s="36">
        <v>0.3958333333333333</v>
      </c>
      <c r="H979" s="41">
        <v>7.34</v>
      </c>
      <c r="I979" s="41">
        <v>12.12</v>
      </c>
      <c r="J979" s="51">
        <v>3.21</v>
      </c>
      <c r="K979" s="9">
        <f t="shared" si="20"/>
        <v>3210</v>
      </c>
      <c r="L979" s="39">
        <v>156</v>
      </c>
      <c r="M979" s="54">
        <v>7.63</v>
      </c>
      <c r="N979" s="49"/>
      <c r="O979" s="37">
        <v>1.93</v>
      </c>
      <c r="P979" s="40">
        <v>66</v>
      </c>
      <c r="Q979" s="53"/>
      <c r="R979" s="40">
        <v>141</v>
      </c>
      <c r="S979" s="3" t="s">
        <v>35</v>
      </c>
    </row>
    <row r="980" spans="1:20" ht="12" customHeight="1">
      <c r="A980" s="7" t="s">
        <v>420</v>
      </c>
      <c r="B980" s="4" t="s">
        <v>354</v>
      </c>
      <c r="C980" s="5" t="s">
        <v>31</v>
      </c>
      <c r="D980" s="6">
        <v>40045</v>
      </c>
      <c r="E980" s="36">
        <v>0.5104166666666666</v>
      </c>
      <c r="H980" s="41">
        <v>8.6</v>
      </c>
      <c r="I980" s="41">
        <v>21.9</v>
      </c>
      <c r="J980" s="51">
        <v>5.91</v>
      </c>
      <c r="K980" s="9">
        <f t="shared" si="20"/>
        <v>5910</v>
      </c>
      <c r="L980" s="39">
        <v>193.8</v>
      </c>
      <c r="M980" s="54">
        <v>8.5</v>
      </c>
      <c r="N980" s="49"/>
      <c r="O980" s="37">
        <v>3.393</v>
      </c>
      <c r="P980" s="40">
        <v>115</v>
      </c>
      <c r="Q980" s="53"/>
      <c r="R980" s="40">
        <v>120</v>
      </c>
      <c r="S980" s="3" t="s">
        <v>35</v>
      </c>
      <c r="T980" s="12" t="s">
        <v>429</v>
      </c>
    </row>
    <row r="981" spans="1:20" ht="12" customHeight="1">
      <c r="A981" s="7" t="s">
        <v>420</v>
      </c>
      <c r="B981" s="4" t="s">
        <v>354</v>
      </c>
      <c r="C981" s="5" t="s">
        <v>31</v>
      </c>
      <c r="D981" s="6">
        <v>40052</v>
      </c>
      <c r="E981" s="36">
        <v>0.4826388888888889</v>
      </c>
      <c r="H981" s="41">
        <v>7.85</v>
      </c>
      <c r="I981" s="41">
        <v>15.8</v>
      </c>
      <c r="J981" s="51">
        <v>3.12</v>
      </c>
      <c r="K981" s="9">
        <f t="shared" si="20"/>
        <v>3120</v>
      </c>
      <c r="L981" s="39">
        <v>185</v>
      </c>
      <c r="M981" s="54">
        <v>8.12</v>
      </c>
      <c r="N981" s="49"/>
      <c r="O981" s="37">
        <v>2.67</v>
      </c>
      <c r="P981" s="40">
        <v>87</v>
      </c>
      <c r="Q981" s="53"/>
      <c r="R981" s="40"/>
      <c r="S981" s="3" t="s">
        <v>35</v>
      </c>
      <c r="T981" s="12" t="s">
        <v>429</v>
      </c>
    </row>
    <row r="982" spans="1:20" ht="12" customHeight="1">
      <c r="A982" s="7" t="s">
        <v>420</v>
      </c>
      <c r="B982" s="4" t="s">
        <v>354</v>
      </c>
      <c r="C982" s="5" t="s">
        <v>31</v>
      </c>
      <c r="D982" s="6">
        <v>40059</v>
      </c>
      <c r="E982" s="36">
        <v>0.46875</v>
      </c>
      <c r="H982" s="41">
        <v>7.51</v>
      </c>
      <c r="I982" s="41">
        <v>12.98</v>
      </c>
      <c r="J982" s="51">
        <v>7.81</v>
      </c>
      <c r="K982" s="9">
        <f t="shared" si="20"/>
        <v>7810</v>
      </c>
      <c r="L982" s="39">
        <v>216</v>
      </c>
      <c r="M982" s="54">
        <v>7.82</v>
      </c>
      <c r="N982" s="49"/>
      <c r="O982" s="37">
        <v>2.98</v>
      </c>
      <c r="P982" s="40">
        <v>82</v>
      </c>
      <c r="Q982" s="53"/>
      <c r="R982" s="40">
        <v>139</v>
      </c>
      <c r="S982" s="3" t="s">
        <v>35</v>
      </c>
      <c r="T982" s="12" t="s">
        <v>430</v>
      </c>
    </row>
    <row r="983" spans="1:20" ht="12" customHeight="1">
      <c r="A983" s="7" t="s">
        <v>420</v>
      </c>
      <c r="B983" s="4" t="s">
        <v>354</v>
      </c>
      <c r="C983" s="5" t="s">
        <v>31</v>
      </c>
      <c r="D983" s="6">
        <v>40066</v>
      </c>
      <c r="E983" s="36">
        <v>0.5416666666666666</v>
      </c>
      <c r="H983" s="41">
        <v>7.47</v>
      </c>
      <c r="I983" s="41">
        <v>12</v>
      </c>
      <c r="J983" s="51">
        <v>5.21</v>
      </c>
      <c r="K983" s="9">
        <f t="shared" si="20"/>
        <v>5210</v>
      </c>
      <c r="L983" s="39">
        <v>192</v>
      </c>
      <c r="M983" s="54">
        <v>8.21</v>
      </c>
      <c r="N983" s="49"/>
      <c r="O983" s="37">
        <v>3.21</v>
      </c>
      <c r="P983" s="40">
        <v>88</v>
      </c>
      <c r="Q983" s="53"/>
      <c r="R983" s="40">
        <v>147</v>
      </c>
      <c r="S983" s="3" t="s">
        <v>35</v>
      </c>
      <c r="T983" s="12" t="s">
        <v>431</v>
      </c>
    </row>
    <row r="984" spans="1:20" ht="12" customHeight="1">
      <c r="A984" s="7" t="s">
        <v>420</v>
      </c>
      <c r="B984" s="4" t="s">
        <v>354</v>
      </c>
      <c r="C984" s="5" t="s">
        <v>31</v>
      </c>
      <c r="D984" s="6">
        <v>40073</v>
      </c>
      <c r="E984" s="36">
        <v>0.5833333333333334</v>
      </c>
      <c r="H984" s="41">
        <v>7.21</v>
      </c>
      <c r="I984" s="41">
        <v>13.65</v>
      </c>
      <c r="J984" s="51">
        <v>4.97</v>
      </c>
      <c r="K984" s="9">
        <f t="shared" si="20"/>
        <v>4970</v>
      </c>
      <c r="L984" s="39">
        <v>208</v>
      </c>
      <c r="M984" s="54">
        <v>7.21</v>
      </c>
      <c r="N984" s="49"/>
      <c r="O984" s="37">
        <v>3.15</v>
      </c>
      <c r="P984" s="40">
        <v>69</v>
      </c>
      <c r="Q984" s="53"/>
      <c r="R984" s="40">
        <v>122</v>
      </c>
      <c r="S984" s="3" t="s">
        <v>35</v>
      </c>
      <c r="T984" s="12" t="s">
        <v>432</v>
      </c>
    </row>
    <row r="985" spans="1:20" ht="12" customHeight="1">
      <c r="A985" s="7" t="s">
        <v>420</v>
      </c>
      <c r="B985" s="4" t="s">
        <v>354</v>
      </c>
      <c r="C985" s="5" t="s">
        <v>31</v>
      </c>
      <c r="D985" s="6">
        <v>40080</v>
      </c>
      <c r="E985" s="36">
        <v>0.5347222222222222</v>
      </c>
      <c r="H985" s="41">
        <v>7.71</v>
      </c>
      <c r="I985" s="41">
        <v>13.9</v>
      </c>
      <c r="J985" s="51">
        <v>5.31</v>
      </c>
      <c r="K985" s="9">
        <f t="shared" si="20"/>
        <v>5310</v>
      </c>
      <c r="L985" s="39">
        <v>175</v>
      </c>
      <c r="M985" s="54">
        <v>6.53</v>
      </c>
      <c r="N985" s="49"/>
      <c r="O985" s="37">
        <v>4.52</v>
      </c>
      <c r="P985" s="40">
        <v>71</v>
      </c>
      <c r="Q985" s="53"/>
      <c r="R985" s="40">
        <v>145</v>
      </c>
      <c r="S985" s="3" t="s">
        <v>35</v>
      </c>
      <c r="T985" s="12" t="s">
        <v>433</v>
      </c>
    </row>
    <row r="986" spans="1:19" ht="12" customHeight="1">
      <c r="A986" s="7" t="s">
        <v>420</v>
      </c>
      <c r="B986" s="4" t="s">
        <v>354</v>
      </c>
      <c r="C986" s="5" t="s">
        <v>31</v>
      </c>
      <c r="D986" s="6">
        <v>40087</v>
      </c>
      <c r="E986" s="36">
        <v>0.4236111111111111</v>
      </c>
      <c r="H986" s="41">
        <v>7.59</v>
      </c>
      <c r="I986" s="41">
        <v>15.9</v>
      </c>
      <c r="J986" s="51">
        <v>1.674</v>
      </c>
      <c r="K986" s="9">
        <f t="shared" si="20"/>
        <v>1674</v>
      </c>
      <c r="L986" s="39"/>
      <c r="M986" s="54">
        <v>7.59</v>
      </c>
      <c r="N986" s="49"/>
      <c r="O986" s="37">
        <v>5.25</v>
      </c>
      <c r="P986" s="40">
        <v>87</v>
      </c>
      <c r="Q986" s="53"/>
      <c r="R986" s="40"/>
      <c r="S986" s="3" t="s">
        <v>35</v>
      </c>
    </row>
    <row r="987" spans="1:19" ht="12" customHeight="1">
      <c r="A987" s="7" t="s">
        <v>420</v>
      </c>
      <c r="B987" s="4" t="s">
        <v>354</v>
      </c>
      <c r="C987" s="5" t="s">
        <v>31</v>
      </c>
      <c r="D987" s="6">
        <v>40106</v>
      </c>
      <c r="E987" s="36">
        <v>0.5416666666666666</v>
      </c>
      <c r="F987" s="3">
        <v>306687</v>
      </c>
      <c r="G987" s="3">
        <v>6076246</v>
      </c>
      <c r="H987" s="41">
        <v>7.92</v>
      </c>
      <c r="I987" s="41">
        <v>18.71</v>
      </c>
      <c r="J987" s="51">
        <v>1.604</v>
      </c>
      <c r="K987" s="9">
        <f t="shared" si="20"/>
        <v>1604</v>
      </c>
      <c r="L987" s="39">
        <v>88.9</v>
      </c>
      <c r="M987" s="54">
        <v>8.81</v>
      </c>
      <c r="N987" s="49"/>
      <c r="O987" s="37">
        <v>1.185</v>
      </c>
      <c r="P987" s="40">
        <f>0.24*300</f>
        <v>72</v>
      </c>
      <c r="Q987" s="53"/>
      <c r="R987" s="40"/>
      <c r="S987" s="3" t="s">
        <v>35</v>
      </c>
    </row>
    <row r="988" spans="1:20" ht="12" customHeight="1">
      <c r="A988" s="7" t="s">
        <v>420</v>
      </c>
      <c r="B988" s="4" t="s">
        <v>354</v>
      </c>
      <c r="C988" s="5" t="s">
        <v>31</v>
      </c>
      <c r="D988" s="6">
        <v>40114</v>
      </c>
      <c r="E988" s="36">
        <v>0.4916666666666667</v>
      </c>
      <c r="H988" s="41">
        <v>7.65</v>
      </c>
      <c r="I988" s="41">
        <v>22.49</v>
      </c>
      <c r="J988" s="51">
        <v>2.452</v>
      </c>
      <c r="K988" s="9">
        <f t="shared" si="20"/>
        <v>2452</v>
      </c>
      <c r="L988" s="39">
        <v>206.2</v>
      </c>
      <c r="M988" s="54">
        <v>5.99</v>
      </c>
      <c r="N988" s="49"/>
      <c r="O988" s="37">
        <v>1.676</v>
      </c>
      <c r="P988" s="40">
        <v>67</v>
      </c>
      <c r="Q988" s="53"/>
      <c r="R988" s="40"/>
      <c r="S988" s="3" t="s">
        <v>35</v>
      </c>
      <c r="T988" s="12" t="s">
        <v>434</v>
      </c>
    </row>
    <row r="989" spans="1:20" ht="12" customHeight="1">
      <c r="A989" s="7" t="s">
        <v>420</v>
      </c>
      <c r="B989" s="4" t="s">
        <v>354</v>
      </c>
      <c r="C989" s="5" t="s">
        <v>31</v>
      </c>
      <c r="D989" s="6">
        <v>40120</v>
      </c>
      <c r="E989" s="36">
        <v>0.4479166666666667</v>
      </c>
      <c r="H989" s="41">
        <v>7.14</v>
      </c>
      <c r="I989" s="41">
        <v>19.02</v>
      </c>
      <c r="J989" s="51">
        <v>2.535</v>
      </c>
      <c r="K989" s="9">
        <f t="shared" si="20"/>
        <v>2535</v>
      </c>
      <c r="L989" s="39">
        <v>224.5</v>
      </c>
      <c r="M989" s="54">
        <v>7.1</v>
      </c>
      <c r="N989" s="49"/>
      <c r="O989" s="37">
        <v>1.866</v>
      </c>
      <c r="P989" s="40">
        <v>61</v>
      </c>
      <c r="Q989" s="53"/>
      <c r="R989" s="40"/>
      <c r="S989" s="3" t="s">
        <v>35</v>
      </c>
      <c r="T989" s="12" t="s">
        <v>435</v>
      </c>
    </row>
    <row r="990" spans="1:19" ht="12" customHeight="1">
      <c r="A990" s="7" t="s">
        <v>420</v>
      </c>
      <c r="B990" s="4" t="s">
        <v>354</v>
      </c>
      <c r="C990" s="5" t="s">
        <v>31</v>
      </c>
      <c r="D990" s="6">
        <v>40126</v>
      </c>
      <c r="E990" s="36">
        <v>0.3958333333333333</v>
      </c>
      <c r="H990" s="41">
        <v>7.62</v>
      </c>
      <c r="I990" s="41">
        <v>25.21</v>
      </c>
      <c r="J990" s="51">
        <v>3.796</v>
      </c>
      <c r="K990" s="9">
        <f t="shared" si="20"/>
        <v>3796</v>
      </c>
      <c r="L990" s="39">
        <v>248.6</v>
      </c>
      <c r="M990" s="54">
        <v>5.25</v>
      </c>
      <c r="N990" s="49"/>
      <c r="O990" s="37">
        <v>2.458</v>
      </c>
      <c r="P990" s="40">
        <v>93</v>
      </c>
      <c r="Q990" s="53"/>
      <c r="R990" s="40">
        <v>70</v>
      </c>
      <c r="S990" s="3" t="s">
        <v>35</v>
      </c>
    </row>
    <row r="991" spans="1:19" ht="12" customHeight="1">
      <c r="A991" s="7" t="s">
        <v>420</v>
      </c>
      <c r="B991" s="4" t="s">
        <v>354</v>
      </c>
      <c r="C991" s="5" t="s">
        <v>31</v>
      </c>
      <c r="D991" s="6">
        <v>40134</v>
      </c>
      <c r="E991" s="36">
        <v>0.4166666666666667</v>
      </c>
      <c r="H991" s="41">
        <v>7.74</v>
      </c>
      <c r="I991" s="41">
        <v>22.17</v>
      </c>
      <c r="J991" s="51">
        <v>3.857</v>
      </c>
      <c r="K991" s="9">
        <f t="shared" si="20"/>
        <v>3857</v>
      </c>
      <c r="L991" s="39">
        <v>241.6</v>
      </c>
      <c r="M991" s="54">
        <v>6.02</v>
      </c>
      <c r="N991" s="49"/>
      <c r="O991" s="37">
        <v>2.656</v>
      </c>
      <c r="P991" s="40">
        <v>74</v>
      </c>
      <c r="Q991" s="53"/>
      <c r="R991" s="40"/>
      <c r="S991" s="3" t="s">
        <v>35</v>
      </c>
    </row>
    <row r="992" spans="1:19" ht="12" customHeight="1">
      <c r="A992" s="7" t="s">
        <v>420</v>
      </c>
      <c r="B992" s="4" t="s">
        <v>354</v>
      </c>
      <c r="C992" s="5" t="s">
        <v>31</v>
      </c>
      <c r="D992" s="6">
        <v>40140</v>
      </c>
      <c r="E992" s="36">
        <v>0.5972222222222222</v>
      </c>
      <c r="H992" s="41">
        <v>8.25</v>
      </c>
      <c r="I992" s="41">
        <v>21</v>
      </c>
      <c r="J992" s="51">
        <v>4.67</v>
      </c>
      <c r="K992" s="9">
        <f t="shared" si="20"/>
        <v>4670</v>
      </c>
      <c r="L992" s="39"/>
      <c r="M992" s="54">
        <v>6.1</v>
      </c>
      <c r="N992" s="49"/>
      <c r="O992" s="37">
        <v>2.723</v>
      </c>
      <c r="P992" s="40">
        <v>93</v>
      </c>
      <c r="Q992" s="53"/>
      <c r="R992" s="40"/>
      <c r="S992" s="3" t="s">
        <v>35</v>
      </c>
    </row>
    <row r="993" spans="1:19" ht="12" customHeight="1">
      <c r="A993" s="7" t="s">
        <v>420</v>
      </c>
      <c r="B993" s="4" t="s">
        <v>354</v>
      </c>
      <c r="C993" s="5" t="s">
        <v>31</v>
      </c>
      <c r="D993" s="6">
        <v>40149</v>
      </c>
      <c r="E993" s="36">
        <v>0.4166666666666667</v>
      </c>
      <c r="H993" s="41">
        <v>7.9</v>
      </c>
      <c r="I993" s="41">
        <v>20.3</v>
      </c>
      <c r="J993" s="51">
        <v>4.663</v>
      </c>
      <c r="K993" s="9">
        <f t="shared" si="20"/>
        <v>4663</v>
      </c>
      <c r="L993" s="39">
        <v>93.8</v>
      </c>
      <c r="M993" s="54">
        <v>6.38</v>
      </c>
      <c r="N993" s="49"/>
      <c r="O993" s="37">
        <v>2.756</v>
      </c>
      <c r="P993" s="40">
        <v>86</v>
      </c>
      <c r="Q993" s="53"/>
      <c r="R993" s="40"/>
      <c r="S993" s="3" t="s">
        <v>35</v>
      </c>
    </row>
    <row r="994" spans="1:19" ht="12" customHeight="1">
      <c r="A994" s="7" t="s">
        <v>420</v>
      </c>
      <c r="B994" s="4" t="s">
        <v>354</v>
      </c>
      <c r="C994" s="5" t="s">
        <v>31</v>
      </c>
      <c r="D994" s="6">
        <v>40154</v>
      </c>
      <c r="E994" s="36">
        <v>0.40277777777777773</v>
      </c>
      <c r="H994" s="41">
        <v>7.77</v>
      </c>
      <c r="I994" s="41">
        <v>20.6</v>
      </c>
      <c r="J994" s="51">
        <v>4.782</v>
      </c>
      <c r="K994" s="9">
        <f t="shared" si="20"/>
        <v>4782</v>
      </c>
      <c r="L994" s="39">
        <v>90.5</v>
      </c>
      <c r="M994" s="54">
        <v>5.93</v>
      </c>
      <c r="N994" s="49"/>
      <c r="O994" s="37">
        <v>2.8145</v>
      </c>
      <c r="P994" s="40">
        <v>80</v>
      </c>
      <c r="Q994" s="53"/>
      <c r="R994" s="40"/>
      <c r="S994" s="3" t="s">
        <v>35</v>
      </c>
    </row>
    <row r="995" spans="1:19" ht="12" customHeight="1">
      <c r="A995" s="7" t="s">
        <v>420</v>
      </c>
      <c r="B995" s="4" t="s">
        <v>354</v>
      </c>
      <c r="C995" s="5" t="s">
        <v>31</v>
      </c>
      <c r="D995" s="6">
        <v>40161</v>
      </c>
      <c r="E995" s="36">
        <v>0.375</v>
      </c>
      <c r="H995" s="41">
        <v>7.88</v>
      </c>
      <c r="I995" s="41">
        <v>18.7</v>
      </c>
      <c r="J995" s="51">
        <v>4.854</v>
      </c>
      <c r="K995" s="9">
        <f t="shared" si="20"/>
        <v>4854</v>
      </c>
      <c r="L995" s="39">
        <v>101</v>
      </c>
      <c r="M995" s="54">
        <v>6.75</v>
      </c>
      <c r="N995" s="49"/>
      <c r="O995" s="37">
        <v>2.9575</v>
      </c>
      <c r="P995" s="40">
        <v>80</v>
      </c>
      <c r="Q995" s="53"/>
      <c r="R995" s="40"/>
      <c r="S995" s="3" t="s">
        <v>35</v>
      </c>
    </row>
    <row r="996" spans="1:19" ht="12" customHeight="1">
      <c r="A996" s="7" t="s">
        <v>420</v>
      </c>
      <c r="B996" s="4" t="s">
        <v>354</v>
      </c>
      <c r="C996" s="5" t="s">
        <v>31</v>
      </c>
      <c r="D996" s="6">
        <v>40168</v>
      </c>
      <c r="E996" s="36">
        <v>0.3888888888888889</v>
      </c>
      <c r="H996" s="41">
        <v>8.19</v>
      </c>
      <c r="I996" s="41">
        <v>21.5</v>
      </c>
      <c r="J996" s="51">
        <v>5.379</v>
      </c>
      <c r="K996" s="9">
        <f t="shared" si="20"/>
        <v>5379</v>
      </c>
      <c r="L996" s="39">
        <v>111</v>
      </c>
      <c r="M996" s="54">
        <v>7.16</v>
      </c>
      <c r="N996" s="49"/>
      <c r="O996" s="37">
        <v>3.107</v>
      </c>
      <c r="P996" s="40">
        <v>84</v>
      </c>
      <c r="Q996" s="53"/>
      <c r="R996" s="40"/>
      <c r="S996" s="3" t="s">
        <v>35</v>
      </c>
    </row>
    <row r="997" spans="1:19" ht="12" customHeight="1">
      <c r="A997" s="7" t="s">
        <v>420</v>
      </c>
      <c r="B997" s="4" t="s">
        <v>354</v>
      </c>
      <c r="C997" s="5" t="s">
        <v>31</v>
      </c>
      <c r="D997" s="6">
        <v>40176</v>
      </c>
      <c r="E997" s="36">
        <v>0.3958333333333333</v>
      </c>
      <c r="H997" s="41">
        <v>8.335</v>
      </c>
      <c r="I997" s="41">
        <v>23</v>
      </c>
      <c r="J997" s="51">
        <v>6.044</v>
      </c>
      <c r="K997" s="9">
        <f t="shared" si="20"/>
        <v>6044</v>
      </c>
      <c r="L997" s="39">
        <v>77.6</v>
      </c>
      <c r="M997" s="54">
        <v>6.64</v>
      </c>
      <c r="N997" s="49"/>
      <c r="O997" s="37">
        <v>3.406</v>
      </c>
      <c r="P997" s="40">
        <v>75</v>
      </c>
      <c r="Q997" s="53"/>
      <c r="R997" s="40"/>
      <c r="S997" s="3" t="s">
        <v>35</v>
      </c>
    </row>
    <row r="998" spans="1:19" ht="12" customHeight="1">
      <c r="A998" s="7" t="s">
        <v>420</v>
      </c>
      <c r="B998" s="4" t="s">
        <v>354</v>
      </c>
      <c r="C998" s="5" t="s">
        <v>31</v>
      </c>
      <c r="D998" s="6">
        <v>40185</v>
      </c>
      <c r="E998" s="36">
        <v>0.4375</v>
      </c>
      <c r="H998" s="41">
        <v>8.26</v>
      </c>
      <c r="I998" s="41">
        <v>23.5</v>
      </c>
      <c r="J998" s="51">
        <v>6.698</v>
      </c>
      <c r="K998" s="9">
        <f t="shared" si="20"/>
        <v>6698</v>
      </c>
      <c r="L998" s="39">
        <v>73.8</v>
      </c>
      <c r="M998" s="54">
        <v>7.08</v>
      </c>
      <c r="N998" s="49"/>
      <c r="O998" s="37">
        <v>3.7375</v>
      </c>
      <c r="P998" s="40"/>
      <c r="Q998" s="53"/>
      <c r="R998" s="40"/>
      <c r="S998" s="3" t="s">
        <v>35</v>
      </c>
    </row>
    <row r="999" spans="1:19" ht="12" customHeight="1">
      <c r="A999" s="7" t="s">
        <v>420</v>
      </c>
      <c r="B999" s="4" t="s">
        <v>354</v>
      </c>
      <c r="C999" s="5" t="s">
        <v>31</v>
      </c>
      <c r="D999" s="6">
        <v>40192</v>
      </c>
      <c r="E999" s="36">
        <v>0.5</v>
      </c>
      <c r="H999" s="41">
        <v>8.08</v>
      </c>
      <c r="I999" s="41">
        <v>23.1</v>
      </c>
      <c r="J999" s="51">
        <v>6.739</v>
      </c>
      <c r="K999" s="9">
        <f t="shared" si="20"/>
        <v>6739</v>
      </c>
      <c r="L999" s="39">
        <v>90.5</v>
      </c>
      <c r="M999" s="54">
        <v>6.84</v>
      </c>
      <c r="N999" s="49"/>
      <c r="O999" s="37">
        <v>3.7895</v>
      </c>
      <c r="P999" s="40">
        <v>70</v>
      </c>
      <c r="Q999" s="53"/>
      <c r="R999" s="40"/>
      <c r="S999" s="3" t="s">
        <v>35</v>
      </c>
    </row>
    <row r="1000" spans="1:19" ht="12" customHeight="1">
      <c r="A1000" s="7" t="s">
        <v>420</v>
      </c>
      <c r="B1000" s="4" t="s">
        <v>354</v>
      </c>
      <c r="C1000" s="5" t="s">
        <v>31</v>
      </c>
      <c r="D1000" s="6">
        <v>40196</v>
      </c>
      <c r="E1000" s="36">
        <v>0.3333333333333333</v>
      </c>
      <c r="H1000" s="41">
        <v>7.47</v>
      </c>
      <c r="I1000" s="41">
        <v>16.1</v>
      </c>
      <c r="J1000" s="51">
        <v>6.392</v>
      </c>
      <c r="K1000" s="9">
        <f t="shared" si="20"/>
        <v>6392</v>
      </c>
      <c r="L1000" s="39">
        <v>79.9</v>
      </c>
      <c r="M1000" s="54">
        <v>7.5</v>
      </c>
      <c r="N1000" s="49"/>
      <c r="O1000" s="37">
        <v>4.1353</v>
      </c>
      <c r="P1000" s="40">
        <v>98</v>
      </c>
      <c r="Q1000" s="53"/>
      <c r="R1000" s="40"/>
      <c r="S1000" s="3" t="s">
        <v>35</v>
      </c>
    </row>
    <row r="1001" spans="1:19" ht="12" customHeight="1">
      <c r="A1001" s="7" t="s">
        <v>420</v>
      </c>
      <c r="B1001" s="4" t="s">
        <v>354</v>
      </c>
      <c r="C1001" s="5" t="s">
        <v>31</v>
      </c>
      <c r="D1001" s="6">
        <v>40203</v>
      </c>
      <c r="E1001" s="36">
        <v>0.6458333333333334</v>
      </c>
      <c r="H1001" s="41">
        <v>8.21</v>
      </c>
      <c r="I1001" s="41">
        <v>26.2</v>
      </c>
      <c r="J1001" s="51">
        <v>7.83</v>
      </c>
      <c r="K1001" s="9">
        <f t="shared" si="20"/>
        <v>7830</v>
      </c>
      <c r="L1001" s="39">
        <v>162.6</v>
      </c>
      <c r="M1001" s="54">
        <v>6.25</v>
      </c>
      <c r="N1001" s="49"/>
      <c r="O1001" s="37">
        <v>4.1925</v>
      </c>
      <c r="P1001" s="40">
        <f>0.38*300</f>
        <v>114</v>
      </c>
      <c r="Q1001" s="53"/>
      <c r="R1001" s="40"/>
      <c r="S1001" s="3" t="s">
        <v>35</v>
      </c>
    </row>
    <row r="1002" spans="1:19" ht="12" customHeight="1">
      <c r="A1002" s="7" t="s">
        <v>420</v>
      </c>
      <c r="B1002" s="4" t="s">
        <v>354</v>
      </c>
      <c r="C1002" s="5" t="s">
        <v>31</v>
      </c>
      <c r="D1002" s="6">
        <v>40210</v>
      </c>
      <c r="E1002" s="36">
        <v>0.607638888888889</v>
      </c>
      <c r="H1002" s="41">
        <v>8.19</v>
      </c>
      <c r="I1002" s="41">
        <v>24.7</v>
      </c>
      <c r="J1002" s="51">
        <v>8.316</v>
      </c>
      <c r="K1002" s="9">
        <f t="shared" si="20"/>
        <v>8316</v>
      </c>
      <c r="L1002" s="39">
        <v>1280</v>
      </c>
      <c r="M1002" s="54">
        <v>6.94</v>
      </c>
      <c r="N1002" s="49"/>
      <c r="O1002" s="37">
        <v>4.576</v>
      </c>
      <c r="P1002" s="40">
        <f>0.36*300</f>
        <v>108</v>
      </c>
      <c r="Q1002" s="53"/>
      <c r="R1002" s="40"/>
      <c r="S1002" s="3" t="s">
        <v>56</v>
      </c>
    </row>
    <row r="1003" spans="1:19" ht="12" customHeight="1">
      <c r="A1003" s="7" t="s">
        <v>420</v>
      </c>
      <c r="B1003" s="4" t="s">
        <v>354</v>
      </c>
      <c r="C1003" s="5" t="s">
        <v>31</v>
      </c>
      <c r="D1003" s="6">
        <v>40217</v>
      </c>
      <c r="E1003" s="36">
        <v>0.59375</v>
      </c>
      <c r="H1003" s="41">
        <v>8.25</v>
      </c>
      <c r="I1003" s="41">
        <v>29.6</v>
      </c>
      <c r="J1003" s="51">
        <v>9.214</v>
      </c>
      <c r="K1003" s="9">
        <f t="shared" si="20"/>
        <v>9214</v>
      </c>
      <c r="L1003" s="39">
        <v>96.1</v>
      </c>
      <c r="M1003" s="54">
        <v>5.27</v>
      </c>
      <c r="N1003" s="49"/>
      <c r="O1003" s="37">
        <v>4.6965</v>
      </c>
      <c r="P1003" s="40">
        <v>120</v>
      </c>
      <c r="Q1003" s="53"/>
      <c r="R1003" s="40"/>
      <c r="S1003" s="3" t="s">
        <v>35</v>
      </c>
    </row>
    <row r="1004" spans="1:19" ht="12" customHeight="1">
      <c r="A1004" s="7" t="s">
        <v>420</v>
      </c>
      <c r="B1004" s="4" t="s">
        <v>354</v>
      </c>
      <c r="C1004" s="5" t="s">
        <v>31</v>
      </c>
      <c r="D1004" s="6">
        <v>40224</v>
      </c>
      <c r="E1004" s="36">
        <v>0.4583333333333333</v>
      </c>
      <c r="H1004" s="41">
        <v>8.28</v>
      </c>
      <c r="I1004" s="41">
        <v>20</v>
      </c>
      <c r="J1004" s="51">
        <v>8.753</v>
      </c>
      <c r="K1004" s="9">
        <f t="shared" si="20"/>
        <v>8753</v>
      </c>
      <c r="L1004" s="39">
        <v>-1.4</v>
      </c>
      <c r="M1004" s="54">
        <v>7.27</v>
      </c>
      <c r="N1004" s="49"/>
      <c r="O1004" s="37">
        <v>5.1805</v>
      </c>
      <c r="P1004" s="40">
        <v>146</v>
      </c>
      <c r="Q1004" s="53"/>
      <c r="R1004" s="40"/>
      <c r="S1004" s="3" t="s">
        <v>11</v>
      </c>
    </row>
    <row r="1005" spans="1:19" ht="12" customHeight="1">
      <c r="A1005" s="7" t="s">
        <v>420</v>
      </c>
      <c r="B1005" s="4" t="s">
        <v>354</v>
      </c>
      <c r="C1005" s="5" t="s">
        <v>31</v>
      </c>
      <c r="D1005" s="6">
        <v>40231</v>
      </c>
      <c r="E1005" s="36">
        <v>0.5</v>
      </c>
      <c r="H1005" s="41">
        <v>8.34</v>
      </c>
      <c r="I1005" s="41">
        <v>25.6</v>
      </c>
      <c r="J1005" s="51">
        <v>9.995</v>
      </c>
      <c r="K1005" s="9">
        <f t="shared" si="20"/>
        <v>9995</v>
      </c>
      <c r="L1005" s="39">
        <v>79</v>
      </c>
      <c r="M1005" s="54">
        <v>5.86</v>
      </c>
      <c r="N1005" s="49"/>
      <c r="O1005" s="37">
        <v>5.4145</v>
      </c>
      <c r="P1005" s="40">
        <f>0.45*300</f>
        <v>135</v>
      </c>
      <c r="Q1005" s="53"/>
      <c r="R1005" s="40"/>
      <c r="S1005" s="3" t="s">
        <v>35</v>
      </c>
    </row>
    <row r="1006" spans="1:19" ht="12" customHeight="1">
      <c r="A1006" s="7" t="s">
        <v>420</v>
      </c>
      <c r="B1006" s="4" t="s">
        <v>354</v>
      </c>
      <c r="C1006" s="5" t="s">
        <v>31</v>
      </c>
      <c r="D1006" s="6">
        <v>40238</v>
      </c>
      <c r="E1006" s="36">
        <v>0.3854166666666667</v>
      </c>
      <c r="H1006" s="41">
        <v>8.28</v>
      </c>
      <c r="I1006" s="41">
        <v>15.6</v>
      </c>
      <c r="J1006" s="51">
        <v>8.575</v>
      </c>
      <c r="K1006" s="9">
        <f t="shared" si="20"/>
        <v>8575</v>
      </c>
      <c r="L1006" s="39">
        <v>45.6</v>
      </c>
      <c r="M1006" s="54">
        <v>8.51</v>
      </c>
      <c r="N1006" s="49"/>
      <c r="O1006" s="37">
        <v>5.538</v>
      </c>
      <c r="P1006" s="40">
        <v>120</v>
      </c>
      <c r="Q1006" s="53"/>
      <c r="R1006" s="40"/>
      <c r="S1006" s="3" t="s">
        <v>11</v>
      </c>
    </row>
    <row r="1007" spans="1:19" ht="12" customHeight="1">
      <c r="A1007" s="7" t="s">
        <v>420</v>
      </c>
      <c r="B1007" s="4" t="s">
        <v>354</v>
      </c>
      <c r="C1007" s="5" t="s">
        <v>31</v>
      </c>
      <c r="D1007" s="6">
        <v>40242</v>
      </c>
      <c r="E1007" s="36">
        <v>0.5347222222222222</v>
      </c>
      <c r="H1007" s="41">
        <v>8.38</v>
      </c>
      <c r="I1007" s="41">
        <v>27</v>
      </c>
      <c r="J1007" s="51">
        <v>11.164</v>
      </c>
      <c r="K1007" s="9">
        <f t="shared" si="20"/>
        <v>11164</v>
      </c>
      <c r="L1007" s="39">
        <v>2.3</v>
      </c>
      <c r="M1007" s="54"/>
      <c r="N1007" s="49"/>
      <c r="O1007" s="37">
        <v>5.902</v>
      </c>
      <c r="P1007" s="40">
        <v>120</v>
      </c>
      <c r="Q1007" s="53"/>
      <c r="R1007" s="40"/>
      <c r="S1007" s="3" t="s">
        <v>56</v>
      </c>
    </row>
    <row r="1008" spans="1:19" ht="12" customHeight="1">
      <c r="A1008" s="7" t="s">
        <v>420</v>
      </c>
      <c r="B1008" s="4" t="s">
        <v>354</v>
      </c>
      <c r="C1008" s="5" t="s">
        <v>31</v>
      </c>
      <c r="D1008" s="6">
        <v>40246</v>
      </c>
      <c r="E1008" s="36">
        <v>0.3923611111111111</v>
      </c>
      <c r="H1008" s="41">
        <v>7.84</v>
      </c>
      <c r="I1008" s="41">
        <v>16.1</v>
      </c>
      <c r="J1008" s="51">
        <v>8.582</v>
      </c>
      <c r="K1008" s="9">
        <f t="shared" si="20"/>
        <v>8582</v>
      </c>
      <c r="L1008" s="39">
        <v>88.9</v>
      </c>
      <c r="M1008" s="54">
        <v>7.74</v>
      </c>
      <c r="N1008" s="49"/>
      <c r="O1008" s="37">
        <v>5.4665</v>
      </c>
      <c r="P1008" s="40">
        <v>127</v>
      </c>
      <c r="Q1008" s="53"/>
      <c r="R1008" s="40"/>
      <c r="S1008" s="3" t="s">
        <v>11</v>
      </c>
    </row>
    <row r="1009" spans="1:19" ht="12" customHeight="1">
      <c r="A1009" s="7" t="s">
        <v>420</v>
      </c>
      <c r="B1009" s="4" t="s">
        <v>354</v>
      </c>
      <c r="C1009" s="5" t="s">
        <v>31</v>
      </c>
      <c r="D1009" s="6">
        <v>40249</v>
      </c>
      <c r="E1009" s="36">
        <v>0.375</v>
      </c>
      <c r="H1009" s="41">
        <v>7.65</v>
      </c>
      <c r="I1009" s="41">
        <v>15.4</v>
      </c>
      <c r="J1009" s="51">
        <v>8.417</v>
      </c>
      <c r="K1009" s="9">
        <f t="shared" si="20"/>
        <v>8417</v>
      </c>
      <c r="L1009" s="39">
        <v>65.3</v>
      </c>
      <c r="M1009" s="54">
        <v>9.23</v>
      </c>
      <c r="N1009" s="49"/>
      <c r="O1009" s="37">
        <v>5.434</v>
      </c>
      <c r="P1009" s="40">
        <v>130</v>
      </c>
      <c r="Q1009" s="53"/>
      <c r="R1009" s="40"/>
      <c r="S1009" s="3" t="s">
        <v>11</v>
      </c>
    </row>
    <row r="1010" spans="1:19" ht="12" customHeight="1">
      <c r="A1010" s="7" t="s">
        <v>420</v>
      </c>
      <c r="B1010" s="4" t="s">
        <v>354</v>
      </c>
      <c r="C1010" s="5" t="s">
        <v>31</v>
      </c>
      <c r="D1010" s="6">
        <v>40252</v>
      </c>
      <c r="E1010" s="36">
        <v>0.3680555555555556</v>
      </c>
      <c r="H1010" s="41">
        <v>8.11</v>
      </c>
      <c r="I1010" s="41">
        <v>19.6</v>
      </c>
      <c r="J1010" s="51">
        <v>9.483</v>
      </c>
      <c r="K1010" s="9">
        <f t="shared" si="20"/>
        <v>9483</v>
      </c>
      <c r="L1010" s="39">
        <v>39.4</v>
      </c>
      <c r="M1010" s="54">
        <v>6.8</v>
      </c>
      <c r="N1010" s="49"/>
      <c r="O1010" s="37">
        <v>5.616</v>
      </c>
      <c r="P1010" s="40">
        <v>130</v>
      </c>
      <c r="Q1010" s="53"/>
      <c r="R1010" s="40"/>
      <c r="S1010" s="3" t="s">
        <v>11</v>
      </c>
    </row>
    <row r="1011" spans="1:19" ht="12" customHeight="1">
      <c r="A1011" s="7" t="s">
        <v>420</v>
      </c>
      <c r="B1011" s="4" t="s">
        <v>354</v>
      </c>
      <c r="C1011" s="5" t="s">
        <v>31</v>
      </c>
      <c r="D1011" s="6">
        <v>40256</v>
      </c>
      <c r="E1011" s="36">
        <v>0.46527777777777773</v>
      </c>
      <c r="H1011" s="41">
        <v>8.31</v>
      </c>
      <c r="I1011" s="41">
        <v>19.8</v>
      </c>
      <c r="J1011" s="51">
        <v>9.631</v>
      </c>
      <c r="K1011" s="9">
        <f t="shared" si="20"/>
        <v>9631</v>
      </c>
      <c r="L1011" s="39">
        <v>48</v>
      </c>
      <c r="M1011" s="54">
        <v>7.21</v>
      </c>
      <c r="N1011" s="49"/>
      <c r="O1011" s="37">
        <v>6.13</v>
      </c>
      <c r="P1011" s="40">
        <v>135</v>
      </c>
      <c r="Q1011" s="53"/>
      <c r="R1011" s="40"/>
      <c r="S1011" s="3" t="s">
        <v>60</v>
      </c>
    </row>
    <row r="1012" spans="1:19" ht="12" customHeight="1">
      <c r="A1012" s="7" t="s">
        <v>420</v>
      </c>
      <c r="B1012" s="4" t="s">
        <v>354</v>
      </c>
      <c r="C1012" s="5" t="s">
        <v>31</v>
      </c>
      <c r="D1012" s="6">
        <v>40259</v>
      </c>
      <c r="E1012" s="36">
        <v>0.375</v>
      </c>
      <c r="H1012" s="41">
        <v>8.09</v>
      </c>
      <c r="I1012" s="41">
        <v>17.9</v>
      </c>
      <c r="J1012" s="51">
        <v>9.501</v>
      </c>
      <c r="K1012" s="9">
        <f t="shared" si="20"/>
        <v>9501</v>
      </c>
      <c r="L1012" s="39">
        <v>60.1</v>
      </c>
      <c r="M1012" s="54">
        <v>7.2</v>
      </c>
      <c r="N1012" s="49"/>
      <c r="O1012" s="37">
        <v>5.8435</v>
      </c>
      <c r="P1012" s="40">
        <v>130</v>
      </c>
      <c r="Q1012" s="53"/>
      <c r="R1012" s="40"/>
      <c r="S1012" s="3" t="s">
        <v>11</v>
      </c>
    </row>
    <row r="1013" spans="1:19" ht="12" customHeight="1">
      <c r="A1013" s="7" t="s">
        <v>420</v>
      </c>
      <c r="B1013" s="4" t="s">
        <v>354</v>
      </c>
      <c r="C1013" s="5" t="s">
        <v>31</v>
      </c>
      <c r="D1013" s="6">
        <v>40263</v>
      </c>
      <c r="E1013" s="36">
        <v>0.5277777777777778</v>
      </c>
      <c r="H1013" s="41">
        <v>8.46</v>
      </c>
      <c r="I1013" s="41">
        <v>24.5</v>
      </c>
      <c r="J1013" s="51">
        <v>12.002</v>
      </c>
      <c r="K1013" s="9">
        <f t="shared" si="20"/>
        <v>12002</v>
      </c>
      <c r="L1013" s="39">
        <v>111.1</v>
      </c>
      <c r="M1013" s="54">
        <v>6.97</v>
      </c>
      <c r="N1013" s="49"/>
      <c r="O1013" s="37">
        <v>6.604</v>
      </c>
      <c r="P1013" s="40">
        <v>105</v>
      </c>
      <c r="Q1013" s="53"/>
      <c r="R1013" s="40"/>
      <c r="S1013" s="3" t="s">
        <v>56</v>
      </c>
    </row>
    <row r="1014" spans="1:19" ht="12" customHeight="1">
      <c r="A1014" s="7" t="s">
        <v>420</v>
      </c>
      <c r="B1014" s="4" t="s">
        <v>354</v>
      </c>
      <c r="C1014" s="5" t="s">
        <v>31</v>
      </c>
      <c r="D1014" s="6">
        <v>40266</v>
      </c>
      <c r="E1014" s="36">
        <v>0.3541666666666667</v>
      </c>
      <c r="H1014" s="41">
        <v>8.12</v>
      </c>
      <c r="I1014" s="41">
        <v>18.56</v>
      </c>
      <c r="J1014" s="51">
        <v>9.632</v>
      </c>
      <c r="K1014" s="9">
        <f t="shared" si="20"/>
        <v>9632</v>
      </c>
      <c r="L1014" s="39"/>
      <c r="M1014" s="54">
        <v>7.07</v>
      </c>
      <c r="N1014" s="49"/>
      <c r="O1014" s="37">
        <v>7.148</v>
      </c>
      <c r="P1014" s="40">
        <v>130</v>
      </c>
      <c r="Q1014" s="53"/>
      <c r="R1014" s="40"/>
      <c r="S1014" s="3" t="s">
        <v>11</v>
      </c>
    </row>
    <row r="1015" spans="1:19" ht="12" customHeight="1">
      <c r="A1015" s="7" t="s">
        <v>420</v>
      </c>
      <c r="B1015" s="4" t="s">
        <v>354</v>
      </c>
      <c r="C1015" s="5" t="s">
        <v>31</v>
      </c>
      <c r="D1015" s="6">
        <v>40269</v>
      </c>
      <c r="E1015" s="36">
        <v>0.40277777777777773</v>
      </c>
      <c r="H1015" s="41">
        <v>7.87</v>
      </c>
      <c r="I1015" s="41">
        <v>16.6</v>
      </c>
      <c r="J1015" s="51">
        <v>9.503</v>
      </c>
      <c r="K1015" s="9">
        <f t="shared" si="20"/>
        <v>9503</v>
      </c>
      <c r="L1015" s="39">
        <v>11.7</v>
      </c>
      <c r="M1015" s="54">
        <v>6.17</v>
      </c>
      <c r="N1015" s="49"/>
      <c r="O1015" s="37">
        <v>5.993</v>
      </c>
      <c r="P1015" s="40">
        <v>135</v>
      </c>
      <c r="Q1015" s="53"/>
      <c r="R1015" s="40"/>
      <c r="S1015" s="3" t="s">
        <v>11</v>
      </c>
    </row>
    <row r="1016" spans="1:19" ht="12" customHeight="1">
      <c r="A1016" s="7" t="s">
        <v>420</v>
      </c>
      <c r="B1016" s="4" t="s">
        <v>354</v>
      </c>
      <c r="C1016" s="5" t="s">
        <v>31</v>
      </c>
      <c r="D1016" s="6">
        <v>40274</v>
      </c>
      <c r="E1016" s="36">
        <v>0.3611111111111111</v>
      </c>
      <c r="H1016" s="41">
        <v>7.8</v>
      </c>
      <c r="I1016" s="41">
        <v>18.8</v>
      </c>
      <c r="J1016" s="51">
        <v>9.433</v>
      </c>
      <c r="K1016" s="9">
        <f t="shared" si="20"/>
        <v>9433</v>
      </c>
      <c r="L1016" s="39">
        <v>59.3</v>
      </c>
      <c r="M1016" s="54">
        <v>5.75</v>
      </c>
      <c r="N1016" s="49"/>
      <c r="O1016" s="37">
        <v>5.72</v>
      </c>
      <c r="P1016" s="40">
        <v>130</v>
      </c>
      <c r="Q1016" s="53"/>
      <c r="R1016" s="40"/>
      <c r="S1016" s="3" t="s">
        <v>11</v>
      </c>
    </row>
    <row r="1017" spans="1:20" ht="12" customHeight="1">
      <c r="A1017" s="7" t="s">
        <v>436</v>
      </c>
      <c r="B1017" s="4" t="s">
        <v>354</v>
      </c>
      <c r="C1017" s="5" t="s">
        <v>31</v>
      </c>
      <c r="D1017" s="6">
        <v>39941</v>
      </c>
      <c r="E1017" s="13">
        <v>0.6895833333333333</v>
      </c>
      <c r="F1017" s="3">
        <v>306620</v>
      </c>
      <c r="G1017" s="3">
        <v>6076270</v>
      </c>
      <c r="H1017" s="8"/>
      <c r="I1017" s="8">
        <v>15.95</v>
      </c>
      <c r="J1017" s="8">
        <v>29.513</v>
      </c>
      <c r="K1017" s="9">
        <f t="shared" si="20"/>
        <v>29513</v>
      </c>
      <c r="L1017" s="11">
        <v>-23.2</v>
      </c>
      <c r="M1017" s="7">
        <v>9.75</v>
      </c>
      <c r="N1017" s="49"/>
      <c r="O1017" s="8">
        <v>23.23</v>
      </c>
      <c r="P1017" s="7"/>
      <c r="Q1017" s="7"/>
      <c r="R1017" s="11"/>
      <c r="S1017" s="15" t="s">
        <v>40</v>
      </c>
      <c r="T1017" s="12" t="s">
        <v>437</v>
      </c>
    </row>
    <row r="1018" spans="1:20" ht="12" customHeight="1">
      <c r="A1018" s="7" t="s">
        <v>438</v>
      </c>
      <c r="B1018" s="4" t="s">
        <v>354</v>
      </c>
      <c r="C1018" s="5" t="s">
        <v>31</v>
      </c>
      <c r="D1018" s="6">
        <v>39941</v>
      </c>
      <c r="E1018" s="13">
        <v>0.7152777777777778</v>
      </c>
      <c r="F1018" s="3">
        <v>306737</v>
      </c>
      <c r="G1018" s="3">
        <v>6076341</v>
      </c>
      <c r="H1018" s="8"/>
      <c r="I1018" s="8">
        <v>15.03</v>
      </c>
      <c r="J1018" s="8">
        <v>22.384</v>
      </c>
      <c r="K1018" s="9">
        <f t="shared" si="20"/>
        <v>22384</v>
      </c>
      <c r="L1018" s="11">
        <v>-38.5</v>
      </c>
      <c r="M1018" s="7">
        <v>10.83</v>
      </c>
      <c r="N1018" s="49"/>
      <c r="O1018" s="8">
        <v>18.02</v>
      </c>
      <c r="P1018" s="7">
        <v>162</v>
      </c>
      <c r="Q1018" s="7"/>
      <c r="R1018" s="11"/>
      <c r="S1018" s="15" t="s">
        <v>40</v>
      </c>
      <c r="T1018" s="12" t="s">
        <v>439</v>
      </c>
    </row>
    <row r="1019" spans="1:20" ht="12" customHeight="1">
      <c r="A1019" s="7" t="s">
        <v>440</v>
      </c>
      <c r="B1019" s="4" t="s">
        <v>354</v>
      </c>
      <c r="C1019" s="5" t="s">
        <v>31</v>
      </c>
      <c r="D1019" s="6">
        <v>39912</v>
      </c>
      <c r="E1019" s="36">
        <v>0.59375</v>
      </c>
      <c r="F1019" s="3">
        <v>307984</v>
      </c>
      <c r="G1019" s="3">
        <v>6073043</v>
      </c>
      <c r="H1019" s="37">
        <v>8</v>
      </c>
      <c r="I1019" s="37">
        <v>26.5</v>
      </c>
      <c r="J1019" s="37">
        <v>50.3</v>
      </c>
      <c r="K1019" s="9">
        <f t="shared" si="20"/>
        <v>50300</v>
      </c>
      <c r="L1019" s="38" t="s">
        <v>441</v>
      </c>
      <c r="M1019" s="4">
        <v>5.77</v>
      </c>
      <c r="N1019" s="49">
        <v>23</v>
      </c>
      <c r="O1019" s="37">
        <v>36.3</v>
      </c>
      <c r="P1019" s="4">
        <f>1.05*300</f>
        <v>315</v>
      </c>
      <c r="Q1019" s="7"/>
      <c r="R1019" s="11"/>
      <c r="S1019" s="15" t="s">
        <v>33</v>
      </c>
      <c r="T1019" s="29" t="s">
        <v>34</v>
      </c>
    </row>
    <row r="1020" spans="1:20" ht="12" customHeight="1">
      <c r="A1020" s="7" t="s">
        <v>440</v>
      </c>
      <c r="B1020" s="4" t="s">
        <v>354</v>
      </c>
      <c r="C1020" s="5" t="s">
        <v>31</v>
      </c>
      <c r="D1020" s="6">
        <v>39912</v>
      </c>
      <c r="E1020" s="36">
        <v>0.59375</v>
      </c>
      <c r="F1020" s="3">
        <v>307984</v>
      </c>
      <c r="G1020" s="3">
        <v>6073043</v>
      </c>
      <c r="H1020" s="4">
        <v>8.37</v>
      </c>
      <c r="I1020" s="37"/>
      <c r="J1020" s="37">
        <v>60</v>
      </c>
      <c r="K1020" s="9">
        <f t="shared" si="20"/>
        <v>60000</v>
      </c>
      <c r="L1020" s="11"/>
      <c r="M1020" s="7"/>
      <c r="N1020" s="49"/>
      <c r="O1020" s="37">
        <v>38.8</v>
      </c>
      <c r="P1020" s="4">
        <v>286</v>
      </c>
      <c r="Q1020" s="7"/>
      <c r="R1020" s="11">
        <v>548</v>
      </c>
      <c r="S1020" s="15" t="s">
        <v>33</v>
      </c>
      <c r="T1020" s="12" t="s">
        <v>153</v>
      </c>
    </row>
    <row r="1021" spans="1:20" ht="12" customHeight="1">
      <c r="A1021" s="7" t="s">
        <v>440</v>
      </c>
      <c r="B1021" s="4" t="s">
        <v>354</v>
      </c>
      <c r="C1021" s="5" t="s">
        <v>31</v>
      </c>
      <c r="D1021" s="6">
        <v>39941</v>
      </c>
      <c r="E1021" s="13">
        <v>0.7326388888888888</v>
      </c>
      <c r="F1021" s="7">
        <v>308043</v>
      </c>
      <c r="G1021" s="7">
        <v>6073428</v>
      </c>
      <c r="H1021" s="8">
        <v>7.77</v>
      </c>
      <c r="I1021" s="8">
        <v>14.82</v>
      </c>
      <c r="J1021" s="8">
        <v>25.092</v>
      </c>
      <c r="K1021" s="9">
        <f t="shared" si="20"/>
        <v>25092</v>
      </c>
      <c r="L1021" s="11">
        <v>-40.9</v>
      </c>
      <c r="M1021" s="7">
        <v>8.38</v>
      </c>
      <c r="N1021" s="49"/>
      <c r="O1021" s="8">
        <v>20.25</v>
      </c>
      <c r="P1021" s="7">
        <v>189</v>
      </c>
      <c r="Q1021" s="7"/>
      <c r="R1021" s="11"/>
      <c r="S1021" s="15" t="s">
        <v>40</v>
      </c>
      <c r="T1021" s="12" t="s">
        <v>442</v>
      </c>
    </row>
    <row r="1022" spans="1:20" ht="12" customHeight="1">
      <c r="A1022" s="7" t="s">
        <v>440</v>
      </c>
      <c r="B1022" s="4" t="s">
        <v>354</v>
      </c>
      <c r="C1022" s="5" t="s">
        <v>31</v>
      </c>
      <c r="D1022" s="6">
        <v>39947</v>
      </c>
      <c r="E1022" s="13">
        <v>0.46527777777777773</v>
      </c>
      <c r="F1022" s="7">
        <v>307936</v>
      </c>
      <c r="G1022" s="7">
        <v>6073185</v>
      </c>
      <c r="H1022" s="8">
        <v>8.58</v>
      </c>
      <c r="I1022" s="8">
        <v>14.3</v>
      </c>
      <c r="J1022" s="8">
        <v>27.703</v>
      </c>
      <c r="K1022" s="9">
        <f t="shared" si="20"/>
        <v>27703</v>
      </c>
      <c r="L1022" s="16" t="s">
        <v>443</v>
      </c>
      <c r="M1022" s="8">
        <v>10.3</v>
      </c>
      <c r="N1022" s="49"/>
      <c r="O1022" s="8">
        <v>21.89</v>
      </c>
      <c r="P1022" s="7">
        <f>0.48*300</f>
        <v>144</v>
      </c>
      <c r="Q1022" s="7"/>
      <c r="R1022" s="11"/>
      <c r="S1022" s="15" t="s">
        <v>33</v>
      </c>
      <c r="T1022" s="12" t="s">
        <v>444</v>
      </c>
    </row>
    <row r="1023" spans="1:20" ht="12" customHeight="1">
      <c r="A1023" s="7" t="s">
        <v>440</v>
      </c>
      <c r="B1023" s="4" t="s">
        <v>354</v>
      </c>
      <c r="C1023" s="5" t="s">
        <v>31</v>
      </c>
      <c r="D1023" s="6">
        <v>39952</v>
      </c>
      <c r="E1023" s="36">
        <v>0.6319444444444444</v>
      </c>
      <c r="F1023" s="7"/>
      <c r="G1023" s="7"/>
      <c r="H1023" s="41">
        <v>8.29</v>
      </c>
      <c r="I1023" s="41">
        <v>18.1</v>
      </c>
      <c r="J1023" s="51">
        <v>29.6</v>
      </c>
      <c r="K1023" s="9">
        <f t="shared" si="20"/>
        <v>29600</v>
      </c>
      <c r="L1023" s="39" t="s">
        <v>445</v>
      </c>
      <c r="M1023" s="54">
        <v>7.44</v>
      </c>
      <c r="N1023" s="49"/>
      <c r="O1023" s="37">
        <v>18.5</v>
      </c>
      <c r="P1023" s="40">
        <v>195</v>
      </c>
      <c r="Q1023" s="53"/>
      <c r="R1023" s="40"/>
      <c r="S1023" s="4" t="s">
        <v>35</v>
      </c>
      <c r="T1023" s="29" t="s">
        <v>446</v>
      </c>
    </row>
    <row r="1024" spans="1:20" ht="12" customHeight="1">
      <c r="A1024" s="7" t="s">
        <v>440</v>
      </c>
      <c r="B1024" s="4" t="s">
        <v>354</v>
      </c>
      <c r="C1024" s="5" t="s">
        <v>31</v>
      </c>
      <c r="D1024" s="6">
        <v>39962</v>
      </c>
      <c r="E1024" s="36">
        <v>0.5208333333333334</v>
      </c>
      <c r="F1024" s="7"/>
      <c r="G1024" s="7"/>
      <c r="H1024" s="41">
        <v>7.99</v>
      </c>
      <c r="I1024" s="41">
        <v>13.61</v>
      </c>
      <c r="J1024" s="51">
        <v>21.3</v>
      </c>
      <c r="K1024" s="9">
        <f t="shared" si="20"/>
        <v>21300</v>
      </c>
      <c r="L1024" s="39">
        <v>204</v>
      </c>
      <c r="M1024" s="54">
        <v>3.78</v>
      </c>
      <c r="N1024" s="49"/>
      <c r="O1024" s="37">
        <v>17.71</v>
      </c>
      <c r="P1024" s="40">
        <v>189</v>
      </c>
      <c r="Q1024" s="53"/>
      <c r="R1024" s="40"/>
      <c r="S1024" s="4" t="s">
        <v>35</v>
      </c>
      <c r="T1024" s="29" t="s">
        <v>447</v>
      </c>
    </row>
    <row r="1025" spans="1:19" ht="12" customHeight="1">
      <c r="A1025" s="7" t="s">
        <v>440</v>
      </c>
      <c r="B1025" s="4" t="s">
        <v>354</v>
      </c>
      <c r="C1025" s="5" t="s">
        <v>31</v>
      </c>
      <c r="D1025" s="6">
        <v>39969</v>
      </c>
      <c r="E1025" s="36">
        <v>0.5</v>
      </c>
      <c r="F1025" s="7"/>
      <c r="G1025" s="7"/>
      <c r="H1025" s="41">
        <v>7.88</v>
      </c>
      <c r="I1025" s="41">
        <v>12.5</v>
      </c>
      <c r="J1025" s="51">
        <v>20.5</v>
      </c>
      <c r="K1025" s="9">
        <f t="shared" si="20"/>
        <v>20500</v>
      </c>
      <c r="L1025" s="39"/>
      <c r="M1025" s="54">
        <v>4.1</v>
      </c>
      <c r="N1025" s="49"/>
      <c r="O1025" s="37">
        <v>16.9</v>
      </c>
      <c r="P1025" s="40">
        <v>189</v>
      </c>
      <c r="Q1025" s="53"/>
      <c r="R1025" s="40"/>
      <c r="S1025" s="7" t="s">
        <v>35</v>
      </c>
    </row>
    <row r="1026" spans="1:19" ht="12" customHeight="1">
      <c r="A1026" s="7" t="s">
        <v>440</v>
      </c>
      <c r="B1026" s="4" t="s">
        <v>354</v>
      </c>
      <c r="C1026" s="5" t="s">
        <v>31</v>
      </c>
      <c r="D1026" s="6">
        <v>39975</v>
      </c>
      <c r="E1026" s="36">
        <v>0.5381944444444444</v>
      </c>
      <c r="F1026" s="7"/>
      <c r="G1026" s="7"/>
      <c r="H1026" s="41">
        <v>8.31</v>
      </c>
      <c r="I1026" s="41">
        <v>12.14</v>
      </c>
      <c r="J1026" s="51">
        <v>19.526</v>
      </c>
      <c r="K1026" s="9">
        <f t="shared" si="20"/>
        <v>19526</v>
      </c>
      <c r="L1026" s="39">
        <v>220.8</v>
      </c>
      <c r="M1026" s="54">
        <v>7.88</v>
      </c>
      <c r="N1026" s="49"/>
      <c r="O1026" s="37">
        <v>13.357</v>
      </c>
      <c r="P1026" s="40">
        <f>0.35*300</f>
        <v>105</v>
      </c>
      <c r="Q1026" s="53"/>
      <c r="R1026" s="40">
        <v>350</v>
      </c>
      <c r="S1026" s="7" t="s">
        <v>35</v>
      </c>
    </row>
    <row r="1027" spans="1:20" ht="12" customHeight="1">
      <c r="A1027" s="7" t="s">
        <v>440</v>
      </c>
      <c r="B1027" s="4" t="s">
        <v>354</v>
      </c>
      <c r="C1027" s="5" t="s">
        <v>31</v>
      </c>
      <c r="D1027" s="6">
        <v>39990</v>
      </c>
      <c r="E1027" s="36">
        <v>0.5368055555555555</v>
      </c>
      <c r="F1027" s="7"/>
      <c r="G1027" s="7"/>
      <c r="H1027" s="41">
        <v>7.83</v>
      </c>
      <c r="I1027" s="41">
        <v>12.8</v>
      </c>
      <c r="J1027" s="51">
        <v>15.8</v>
      </c>
      <c r="K1027" s="9">
        <f t="shared" si="20"/>
        <v>15800</v>
      </c>
      <c r="L1027" s="39"/>
      <c r="M1027" s="54">
        <v>6.35</v>
      </c>
      <c r="N1027" s="49"/>
      <c r="O1027" s="37">
        <v>10.1</v>
      </c>
      <c r="P1027" s="40">
        <v>84</v>
      </c>
      <c r="Q1027" s="53"/>
      <c r="R1027" s="40">
        <v>280</v>
      </c>
      <c r="S1027" s="7" t="s">
        <v>35</v>
      </c>
      <c r="T1027" s="12" t="s">
        <v>448</v>
      </c>
    </row>
    <row r="1028" spans="1:19" ht="12" customHeight="1">
      <c r="A1028" s="7" t="s">
        <v>440</v>
      </c>
      <c r="B1028" s="4" t="s">
        <v>354</v>
      </c>
      <c r="C1028" s="5" t="s">
        <v>31</v>
      </c>
      <c r="D1028" s="6">
        <v>39996</v>
      </c>
      <c r="E1028" s="36">
        <v>0.4916666666666667</v>
      </c>
      <c r="F1028" s="7"/>
      <c r="G1028" s="7"/>
      <c r="H1028" s="41">
        <v>7.62</v>
      </c>
      <c r="I1028" s="41">
        <v>10.96</v>
      </c>
      <c r="J1028" s="51">
        <v>6.5</v>
      </c>
      <c r="K1028" s="9">
        <f t="shared" si="20"/>
        <v>6500</v>
      </c>
      <c r="L1028" s="39">
        <v>133</v>
      </c>
      <c r="M1028" s="54"/>
      <c r="N1028" s="49"/>
      <c r="O1028" s="37">
        <v>5.8</v>
      </c>
      <c r="P1028" s="40">
        <v>105</v>
      </c>
      <c r="Q1028" s="53"/>
      <c r="R1028" s="40">
        <v>174</v>
      </c>
      <c r="S1028" s="7" t="s">
        <v>35</v>
      </c>
    </row>
    <row r="1029" spans="1:19" ht="12" customHeight="1">
      <c r="A1029" s="7" t="s">
        <v>440</v>
      </c>
      <c r="B1029" s="4" t="s">
        <v>354</v>
      </c>
      <c r="C1029" s="5" t="s">
        <v>31</v>
      </c>
      <c r="D1029" s="6">
        <v>40004</v>
      </c>
      <c r="E1029" s="36">
        <v>0.5347222222222222</v>
      </c>
      <c r="F1029" s="7"/>
      <c r="G1029" s="7"/>
      <c r="H1029" s="41">
        <v>7.67</v>
      </c>
      <c r="I1029" s="41">
        <v>10.61</v>
      </c>
      <c r="J1029" s="51">
        <v>3.27</v>
      </c>
      <c r="K1029" s="9">
        <f t="shared" si="20"/>
        <v>3270</v>
      </c>
      <c r="L1029" s="39"/>
      <c r="M1029" s="54">
        <v>8.31</v>
      </c>
      <c r="N1029" s="49"/>
      <c r="O1029" s="37">
        <v>2.1</v>
      </c>
      <c r="P1029" s="40">
        <v>49</v>
      </c>
      <c r="Q1029" s="53"/>
      <c r="R1029" s="40">
        <v>210</v>
      </c>
      <c r="S1029" s="7" t="s">
        <v>35</v>
      </c>
    </row>
    <row r="1030" spans="1:19" ht="12" customHeight="1">
      <c r="A1030" s="7" t="s">
        <v>440</v>
      </c>
      <c r="B1030" s="4" t="s">
        <v>354</v>
      </c>
      <c r="C1030" s="5" t="s">
        <v>31</v>
      </c>
      <c r="D1030" s="6">
        <v>40010</v>
      </c>
      <c r="E1030" s="36">
        <v>0.5069444444444444</v>
      </c>
      <c r="F1030" s="7"/>
      <c r="G1030" s="7"/>
      <c r="H1030" s="41">
        <v>7.25</v>
      </c>
      <c r="I1030" s="41">
        <v>12.75</v>
      </c>
      <c r="J1030" s="51">
        <v>1.83</v>
      </c>
      <c r="K1030" s="9">
        <f t="shared" si="20"/>
        <v>1830</v>
      </c>
      <c r="L1030" s="39"/>
      <c r="M1030" s="54">
        <v>7.5</v>
      </c>
      <c r="N1030" s="49"/>
      <c r="O1030" s="37">
        <v>1.2</v>
      </c>
      <c r="P1030" s="40">
        <v>43</v>
      </c>
      <c r="Q1030" s="53"/>
      <c r="R1030" s="40">
        <v>58</v>
      </c>
      <c r="S1030" s="7" t="s">
        <v>35</v>
      </c>
    </row>
    <row r="1031" spans="1:19" ht="12" customHeight="1">
      <c r="A1031" s="7" t="s">
        <v>440</v>
      </c>
      <c r="B1031" s="4" t="s">
        <v>354</v>
      </c>
      <c r="C1031" s="5" t="s">
        <v>31</v>
      </c>
      <c r="D1031" s="6">
        <v>40018</v>
      </c>
      <c r="E1031" s="36"/>
      <c r="F1031" s="7"/>
      <c r="G1031" s="7"/>
      <c r="H1031" s="41">
        <v>7.7</v>
      </c>
      <c r="I1031" s="41">
        <v>11.9</v>
      </c>
      <c r="J1031" s="51">
        <v>2.1</v>
      </c>
      <c r="K1031" s="9">
        <f aca="true" t="shared" si="21" ref="K1031:K1094">J1031*1000</f>
        <v>2100</v>
      </c>
      <c r="L1031" s="39">
        <v>122</v>
      </c>
      <c r="M1031" s="54">
        <v>8.1</v>
      </c>
      <c r="N1031" s="49"/>
      <c r="O1031" s="37">
        <v>2.9</v>
      </c>
      <c r="P1031" s="40">
        <v>50</v>
      </c>
      <c r="Q1031" s="53"/>
      <c r="R1031" s="40">
        <v>77</v>
      </c>
      <c r="S1031" s="7" t="s">
        <v>35</v>
      </c>
    </row>
    <row r="1032" spans="1:19" ht="12" customHeight="1">
      <c r="A1032" s="7" t="s">
        <v>440</v>
      </c>
      <c r="B1032" s="4" t="s">
        <v>354</v>
      </c>
      <c r="C1032" s="5" t="s">
        <v>31</v>
      </c>
      <c r="D1032" s="6">
        <v>40024</v>
      </c>
      <c r="E1032" s="36">
        <v>0.4618055555555556</v>
      </c>
      <c r="F1032" s="7"/>
      <c r="G1032" s="7"/>
      <c r="H1032" s="41">
        <v>7.31</v>
      </c>
      <c r="I1032" s="41">
        <v>12.9</v>
      </c>
      <c r="J1032" s="51">
        <v>1.41</v>
      </c>
      <c r="K1032" s="9">
        <f t="shared" si="21"/>
        <v>1410</v>
      </c>
      <c r="L1032" s="39">
        <v>98</v>
      </c>
      <c r="M1032" s="54">
        <v>9.1</v>
      </c>
      <c r="N1032" s="49"/>
      <c r="O1032" s="37">
        <v>1.72</v>
      </c>
      <c r="P1032" s="40">
        <v>59</v>
      </c>
      <c r="Q1032" s="53"/>
      <c r="R1032" s="40">
        <v>69</v>
      </c>
      <c r="S1032" s="7" t="s">
        <v>35</v>
      </c>
    </row>
    <row r="1033" spans="1:20" ht="12" customHeight="1">
      <c r="A1033" s="7" t="s">
        <v>440</v>
      </c>
      <c r="B1033" s="4" t="s">
        <v>354</v>
      </c>
      <c r="C1033" s="5" t="s">
        <v>31</v>
      </c>
      <c r="D1033" s="6">
        <v>40032</v>
      </c>
      <c r="E1033" s="36">
        <v>0.4756944444444444</v>
      </c>
      <c r="F1033" s="7"/>
      <c r="G1033" s="7"/>
      <c r="H1033" s="41">
        <v>7.45</v>
      </c>
      <c r="I1033" s="41">
        <v>14.42</v>
      </c>
      <c r="J1033" s="51">
        <v>1.77</v>
      </c>
      <c r="K1033" s="9">
        <f t="shared" si="21"/>
        <v>1770</v>
      </c>
      <c r="L1033" s="39">
        <v>214.6</v>
      </c>
      <c r="M1033" s="54">
        <v>8.23</v>
      </c>
      <c r="N1033" s="49"/>
      <c r="O1033" s="37">
        <v>3.513</v>
      </c>
      <c r="P1033" s="40">
        <v>58</v>
      </c>
      <c r="Q1033" s="53"/>
      <c r="R1033" s="40">
        <v>91</v>
      </c>
      <c r="S1033" s="7" t="s">
        <v>35</v>
      </c>
      <c r="T1033" s="12" t="s">
        <v>449</v>
      </c>
    </row>
    <row r="1034" spans="1:20" ht="12" customHeight="1">
      <c r="A1034" s="7" t="s">
        <v>440</v>
      </c>
      <c r="B1034" s="4" t="s">
        <v>354</v>
      </c>
      <c r="C1034" s="5" t="s">
        <v>31</v>
      </c>
      <c r="D1034" s="6">
        <v>40039</v>
      </c>
      <c r="E1034" s="36">
        <v>0.4236111111111111</v>
      </c>
      <c r="F1034" s="7"/>
      <c r="G1034" s="7"/>
      <c r="H1034" s="41">
        <v>7.21</v>
      </c>
      <c r="I1034" s="41">
        <v>12.8</v>
      </c>
      <c r="J1034" s="51">
        <v>1.92</v>
      </c>
      <c r="K1034" s="9">
        <f t="shared" si="21"/>
        <v>1920</v>
      </c>
      <c r="L1034" s="39">
        <v>177</v>
      </c>
      <c r="M1034" s="54">
        <v>9.19</v>
      </c>
      <c r="N1034" s="49"/>
      <c r="O1034" s="37">
        <v>3.26</v>
      </c>
      <c r="P1034" s="40">
        <v>55</v>
      </c>
      <c r="Q1034" s="53"/>
      <c r="R1034" s="40">
        <v>99</v>
      </c>
      <c r="S1034" s="7" t="s">
        <v>35</v>
      </c>
      <c r="T1034" s="12" t="s">
        <v>450</v>
      </c>
    </row>
    <row r="1035" spans="1:20" ht="12" customHeight="1">
      <c r="A1035" s="7" t="s">
        <v>440</v>
      </c>
      <c r="B1035" s="4" t="s">
        <v>354</v>
      </c>
      <c r="C1035" s="5" t="s">
        <v>31</v>
      </c>
      <c r="D1035" s="6">
        <v>40045</v>
      </c>
      <c r="E1035" s="36">
        <v>0.5277777777777778</v>
      </c>
      <c r="F1035" s="7"/>
      <c r="G1035" s="7"/>
      <c r="H1035" s="41">
        <v>8.58</v>
      </c>
      <c r="I1035" s="41">
        <v>20.6</v>
      </c>
      <c r="J1035" s="51">
        <v>7.32</v>
      </c>
      <c r="K1035" s="9">
        <f t="shared" si="21"/>
        <v>7320</v>
      </c>
      <c r="L1035" s="39">
        <v>219.8</v>
      </c>
      <c r="M1035" s="54">
        <v>8.7</v>
      </c>
      <c r="N1035" s="49"/>
      <c r="O1035" s="37">
        <v>4.296</v>
      </c>
      <c r="P1035" s="40">
        <v>64</v>
      </c>
      <c r="Q1035" s="53"/>
      <c r="R1035" s="40">
        <v>140</v>
      </c>
      <c r="S1035" s="7" t="s">
        <v>35</v>
      </c>
      <c r="T1035" s="12" t="s">
        <v>451</v>
      </c>
    </row>
    <row r="1036" spans="1:20" ht="12" customHeight="1">
      <c r="A1036" s="7" t="s">
        <v>440</v>
      </c>
      <c r="B1036" s="4" t="s">
        <v>354</v>
      </c>
      <c r="C1036" s="5" t="s">
        <v>31</v>
      </c>
      <c r="D1036" s="6">
        <v>40052</v>
      </c>
      <c r="E1036" s="36">
        <v>0.5069444444444444</v>
      </c>
      <c r="F1036" s="7"/>
      <c r="G1036" s="7"/>
      <c r="H1036" s="41">
        <v>7.94</v>
      </c>
      <c r="I1036" s="41">
        <v>14.8</v>
      </c>
      <c r="J1036" s="51">
        <v>5.43</v>
      </c>
      <c r="K1036" s="9">
        <f t="shared" si="21"/>
        <v>5430</v>
      </c>
      <c r="L1036" s="39">
        <v>192</v>
      </c>
      <c r="M1036" s="54">
        <v>7.68</v>
      </c>
      <c r="N1036" s="49"/>
      <c r="O1036" s="37">
        <v>2.91</v>
      </c>
      <c r="P1036" s="40">
        <v>72</v>
      </c>
      <c r="Q1036" s="53"/>
      <c r="R1036" s="40"/>
      <c r="S1036" s="7" t="s">
        <v>35</v>
      </c>
      <c r="T1036" s="12" t="s">
        <v>452</v>
      </c>
    </row>
    <row r="1037" spans="1:20" ht="12" customHeight="1">
      <c r="A1037" s="7" t="s">
        <v>440</v>
      </c>
      <c r="B1037" s="4" t="s">
        <v>354</v>
      </c>
      <c r="C1037" s="5" t="s">
        <v>31</v>
      </c>
      <c r="D1037" s="6">
        <v>40059</v>
      </c>
      <c r="E1037" s="36">
        <v>0.5208333333333334</v>
      </c>
      <c r="F1037" s="7"/>
      <c r="G1037" s="7"/>
      <c r="H1037" s="41">
        <v>7.9</v>
      </c>
      <c r="I1037" s="41">
        <v>13.56</v>
      </c>
      <c r="J1037" s="51">
        <v>9.21</v>
      </c>
      <c r="K1037" s="9">
        <f t="shared" si="21"/>
        <v>9210</v>
      </c>
      <c r="L1037" s="39">
        <v>182</v>
      </c>
      <c r="M1037" s="54">
        <v>8.12</v>
      </c>
      <c r="N1037" s="49"/>
      <c r="O1037" s="37">
        <v>3.87</v>
      </c>
      <c r="P1037" s="40">
        <v>85</v>
      </c>
      <c r="Q1037" s="53"/>
      <c r="R1037" s="40">
        <v>122</v>
      </c>
      <c r="S1037" s="7" t="s">
        <v>35</v>
      </c>
      <c r="T1037" s="12" t="s">
        <v>367</v>
      </c>
    </row>
    <row r="1038" spans="1:20" ht="12" customHeight="1">
      <c r="A1038" s="7" t="s">
        <v>440</v>
      </c>
      <c r="B1038" s="4" t="s">
        <v>354</v>
      </c>
      <c r="C1038" s="5" t="s">
        <v>31</v>
      </c>
      <c r="D1038" s="6">
        <v>40066</v>
      </c>
      <c r="E1038" s="36">
        <v>0.5729166666666666</v>
      </c>
      <c r="F1038" s="7"/>
      <c r="G1038" s="7"/>
      <c r="H1038" s="41">
        <v>8.21</v>
      </c>
      <c r="I1038" s="41">
        <v>15.1</v>
      </c>
      <c r="J1038" s="51">
        <v>8.34</v>
      </c>
      <c r="K1038" s="9">
        <f t="shared" si="21"/>
        <v>8340</v>
      </c>
      <c r="L1038" s="39">
        <v>173</v>
      </c>
      <c r="M1038" s="54">
        <v>7.5</v>
      </c>
      <c r="N1038" s="49"/>
      <c r="O1038" s="37">
        <v>2.76</v>
      </c>
      <c r="P1038" s="40">
        <v>91</v>
      </c>
      <c r="Q1038" s="53"/>
      <c r="R1038" s="40">
        <v>145</v>
      </c>
      <c r="S1038" s="7" t="s">
        <v>35</v>
      </c>
      <c r="T1038" s="12" t="s">
        <v>368</v>
      </c>
    </row>
    <row r="1039" spans="1:19" ht="12" customHeight="1">
      <c r="A1039" s="7" t="s">
        <v>440</v>
      </c>
      <c r="B1039" s="4" t="s">
        <v>354</v>
      </c>
      <c r="C1039" s="5" t="s">
        <v>31</v>
      </c>
      <c r="D1039" s="6">
        <v>40073</v>
      </c>
      <c r="E1039" s="36">
        <v>0.625</v>
      </c>
      <c r="F1039" s="7"/>
      <c r="G1039" s="7"/>
      <c r="H1039" s="41">
        <v>8.24</v>
      </c>
      <c r="I1039" s="41">
        <v>14.23</v>
      </c>
      <c r="J1039" s="51">
        <v>7.31</v>
      </c>
      <c r="K1039" s="9">
        <f t="shared" si="21"/>
        <v>7310</v>
      </c>
      <c r="L1039" s="39">
        <v>184</v>
      </c>
      <c r="M1039" s="54">
        <v>6.52</v>
      </c>
      <c r="N1039" s="49"/>
      <c r="O1039" s="37">
        <v>3.58</v>
      </c>
      <c r="P1039" s="40">
        <v>75</v>
      </c>
      <c r="Q1039" s="53"/>
      <c r="R1039" s="40">
        <v>160</v>
      </c>
      <c r="S1039" s="7" t="s">
        <v>35</v>
      </c>
    </row>
    <row r="1040" spans="1:20" ht="12" customHeight="1">
      <c r="A1040" s="7" t="s">
        <v>440</v>
      </c>
      <c r="B1040" s="4" t="s">
        <v>354</v>
      </c>
      <c r="C1040" s="5" t="s">
        <v>31</v>
      </c>
      <c r="D1040" s="6">
        <v>40080</v>
      </c>
      <c r="E1040" s="36">
        <v>0.5625</v>
      </c>
      <c r="F1040" s="7"/>
      <c r="G1040" s="7"/>
      <c r="H1040" s="41">
        <v>8.31</v>
      </c>
      <c r="I1040" s="41">
        <v>14.85</v>
      </c>
      <c r="J1040" s="51">
        <v>6.95</v>
      </c>
      <c r="K1040" s="9">
        <f t="shared" si="21"/>
        <v>6950</v>
      </c>
      <c r="L1040" s="39">
        <v>175</v>
      </c>
      <c r="M1040" s="54">
        <v>7.58</v>
      </c>
      <c r="N1040" s="49"/>
      <c r="O1040" s="37">
        <v>5.12</v>
      </c>
      <c r="P1040" s="40">
        <v>85</v>
      </c>
      <c r="Q1040" s="53"/>
      <c r="R1040" s="40">
        <v>154</v>
      </c>
      <c r="S1040" s="7" t="s">
        <v>35</v>
      </c>
      <c r="T1040" s="12" t="s">
        <v>453</v>
      </c>
    </row>
    <row r="1041" spans="1:19" ht="12" customHeight="1">
      <c r="A1041" s="7" t="s">
        <v>440</v>
      </c>
      <c r="B1041" s="4" t="s">
        <v>354</v>
      </c>
      <c r="C1041" s="5" t="s">
        <v>31</v>
      </c>
      <c r="D1041" s="6">
        <v>40087</v>
      </c>
      <c r="E1041" s="36">
        <v>0.4305555555555556</v>
      </c>
      <c r="F1041" s="7"/>
      <c r="G1041" s="7"/>
      <c r="H1041" s="41">
        <v>8.1</v>
      </c>
      <c r="I1041" s="41">
        <v>15.9</v>
      </c>
      <c r="J1041" s="51">
        <v>4.747</v>
      </c>
      <c r="K1041" s="9">
        <f t="shared" si="21"/>
        <v>4747</v>
      </c>
      <c r="L1041" s="39"/>
      <c r="M1041" s="54">
        <v>8.03</v>
      </c>
      <c r="N1041" s="49"/>
      <c r="O1041" s="37">
        <v>3.042</v>
      </c>
      <c r="P1041" s="40">
        <v>84</v>
      </c>
      <c r="Q1041" s="53"/>
      <c r="R1041" s="40"/>
      <c r="S1041" s="7" t="s">
        <v>35</v>
      </c>
    </row>
    <row r="1042" spans="1:19" ht="12" customHeight="1">
      <c r="A1042" s="7" t="s">
        <v>440</v>
      </c>
      <c r="B1042" s="4" t="s">
        <v>354</v>
      </c>
      <c r="C1042" s="5" t="s">
        <v>31</v>
      </c>
      <c r="D1042" s="6">
        <v>40106</v>
      </c>
      <c r="E1042" s="36">
        <v>0.5625</v>
      </c>
      <c r="F1042" s="7">
        <v>308113</v>
      </c>
      <c r="G1042" s="7">
        <v>6073436</v>
      </c>
      <c r="H1042" s="41">
        <v>8.03</v>
      </c>
      <c r="I1042" s="41">
        <v>18.85</v>
      </c>
      <c r="J1042" s="51">
        <v>4.072</v>
      </c>
      <c r="K1042" s="9">
        <f t="shared" si="21"/>
        <v>4072</v>
      </c>
      <c r="L1042" s="39">
        <v>120.2</v>
      </c>
      <c r="M1042" s="54">
        <v>9.64</v>
      </c>
      <c r="N1042" s="49"/>
      <c r="O1042" s="37">
        <v>2.998</v>
      </c>
      <c r="P1042" s="40">
        <f>0.28*300</f>
        <v>84.00000000000001</v>
      </c>
      <c r="Q1042" s="53"/>
      <c r="R1042" s="40"/>
      <c r="S1042" s="7" t="s">
        <v>35</v>
      </c>
    </row>
    <row r="1043" spans="1:20" ht="12" customHeight="1">
      <c r="A1043" s="7" t="s">
        <v>440</v>
      </c>
      <c r="B1043" s="4" t="s">
        <v>354</v>
      </c>
      <c r="C1043" s="5" t="s">
        <v>31</v>
      </c>
      <c r="D1043" s="6">
        <v>40114</v>
      </c>
      <c r="E1043" s="36">
        <v>0.5076388888888889</v>
      </c>
      <c r="F1043" s="7"/>
      <c r="G1043" s="7"/>
      <c r="H1043" s="41">
        <v>7.85</v>
      </c>
      <c r="I1043" s="41">
        <v>24.28</v>
      </c>
      <c r="J1043" s="51">
        <v>4.915</v>
      </c>
      <c r="K1043" s="9">
        <f t="shared" si="21"/>
        <v>4915</v>
      </c>
      <c r="L1043" s="39">
        <v>206.4</v>
      </c>
      <c r="M1043" s="54">
        <v>5.77</v>
      </c>
      <c r="N1043" s="49"/>
      <c r="O1043" s="37">
        <v>3.195</v>
      </c>
      <c r="P1043" s="40">
        <v>90</v>
      </c>
      <c r="Q1043" s="53"/>
      <c r="R1043" s="40"/>
      <c r="S1043" s="7" t="s">
        <v>35</v>
      </c>
      <c r="T1043" s="12" t="s">
        <v>369</v>
      </c>
    </row>
    <row r="1044" spans="1:20" ht="12" customHeight="1">
      <c r="A1044" s="7" t="s">
        <v>440</v>
      </c>
      <c r="B1044" s="4" t="s">
        <v>354</v>
      </c>
      <c r="C1044" s="5" t="s">
        <v>31</v>
      </c>
      <c r="D1044" s="6">
        <v>40120</v>
      </c>
      <c r="E1044" s="36">
        <v>0.4618055555555556</v>
      </c>
      <c r="F1044" s="7"/>
      <c r="G1044" s="7"/>
      <c r="H1044" s="41">
        <v>8.06</v>
      </c>
      <c r="I1044" s="41">
        <v>18.59</v>
      </c>
      <c r="J1044" s="51">
        <v>5.01</v>
      </c>
      <c r="K1044" s="9">
        <f t="shared" si="21"/>
        <v>5010</v>
      </c>
      <c r="L1044" s="39">
        <v>232.4</v>
      </c>
      <c r="M1044" s="54">
        <v>6.7</v>
      </c>
      <c r="N1044" s="49"/>
      <c r="O1044" s="37">
        <v>3.711</v>
      </c>
      <c r="P1044" s="40">
        <v>95</v>
      </c>
      <c r="Q1044" s="53"/>
      <c r="R1044" s="40"/>
      <c r="S1044" s="7" t="s">
        <v>35</v>
      </c>
      <c r="T1044" s="12" t="s">
        <v>454</v>
      </c>
    </row>
    <row r="1045" spans="1:19" ht="12" customHeight="1">
      <c r="A1045" s="7" t="s">
        <v>440</v>
      </c>
      <c r="B1045" s="4" t="s">
        <v>354</v>
      </c>
      <c r="C1045" s="5" t="s">
        <v>31</v>
      </c>
      <c r="D1045" s="6">
        <v>40126</v>
      </c>
      <c r="E1045" s="36">
        <v>0.4131944444444444</v>
      </c>
      <c r="F1045" s="7"/>
      <c r="G1045" s="7"/>
      <c r="H1045" s="41">
        <v>8.16</v>
      </c>
      <c r="I1045" s="41">
        <v>25.29</v>
      </c>
      <c r="J1045" s="51">
        <v>5.927</v>
      </c>
      <c r="K1045" s="9">
        <f t="shared" si="21"/>
        <v>5927</v>
      </c>
      <c r="L1045" s="39">
        <v>248.6</v>
      </c>
      <c r="M1045" s="54">
        <v>6.36</v>
      </c>
      <c r="N1045" s="49"/>
      <c r="O1045" s="37">
        <v>3.852</v>
      </c>
      <c r="P1045" s="40">
        <v>135</v>
      </c>
      <c r="Q1045" s="53"/>
      <c r="R1045" s="40">
        <v>88</v>
      </c>
      <c r="S1045" s="7" t="s">
        <v>35</v>
      </c>
    </row>
    <row r="1046" spans="1:19" ht="12" customHeight="1">
      <c r="A1046" s="7" t="s">
        <v>440</v>
      </c>
      <c r="B1046" s="4" t="s">
        <v>354</v>
      </c>
      <c r="C1046" s="5" t="s">
        <v>31</v>
      </c>
      <c r="D1046" s="6">
        <v>40134</v>
      </c>
      <c r="E1046" s="36">
        <v>0.4305555555555556</v>
      </c>
      <c r="F1046" s="7"/>
      <c r="G1046" s="7"/>
      <c r="H1046" s="41">
        <v>8</v>
      </c>
      <c r="I1046" s="41">
        <v>22.6</v>
      </c>
      <c r="J1046" s="51">
        <v>6.927</v>
      </c>
      <c r="K1046" s="9">
        <f t="shared" si="21"/>
        <v>6927</v>
      </c>
      <c r="L1046" s="39">
        <v>242.4</v>
      </c>
      <c r="M1046" s="54">
        <v>5.86</v>
      </c>
      <c r="N1046" s="49"/>
      <c r="O1046" s="37">
        <v>4.761</v>
      </c>
      <c r="P1046" s="40">
        <v>124</v>
      </c>
      <c r="Q1046" s="53"/>
      <c r="R1046" s="40"/>
      <c r="S1046" s="7" t="s">
        <v>35</v>
      </c>
    </row>
    <row r="1047" spans="1:19" ht="12" customHeight="1">
      <c r="A1047" s="7" t="s">
        <v>440</v>
      </c>
      <c r="B1047" s="4" t="s">
        <v>354</v>
      </c>
      <c r="C1047" s="5" t="s">
        <v>31</v>
      </c>
      <c r="D1047" s="6">
        <v>40140</v>
      </c>
      <c r="E1047" s="36">
        <v>0.1111111111111111</v>
      </c>
      <c r="F1047" s="7"/>
      <c r="G1047" s="7"/>
      <c r="H1047" s="41">
        <v>8.32</v>
      </c>
      <c r="I1047" s="41">
        <v>21.6</v>
      </c>
      <c r="J1047" s="51">
        <v>7.448</v>
      </c>
      <c r="K1047" s="9">
        <f t="shared" si="21"/>
        <v>7448</v>
      </c>
      <c r="L1047" s="39"/>
      <c r="M1047" s="54">
        <v>6.91</v>
      </c>
      <c r="N1047" s="49"/>
      <c r="O1047" s="37">
        <v>4.316</v>
      </c>
      <c r="P1047" s="40">
        <v>131</v>
      </c>
      <c r="Q1047" s="53"/>
      <c r="R1047" s="40"/>
      <c r="S1047" s="7" t="s">
        <v>35</v>
      </c>
    </row>
    <row r="1048" spans="1:19" ht="12" customHeight="1">
      <c r="A1048" s="7" t="s">
        <v>440</v>
      </c>
      <c r="B1048" s="4" t="s">
        <v>354</v>
      </c>
      <c r="C1048" s="5" t="s">
        <v>31</v>
      </c>
      <c r="D1048" s="6">
        <v>40149</v>
      </c>
      <c r="E1048" s="36">
        <v>0.4305555555555556</v>
      </c>
      <c r="F1048" s="7"/>
      <c r="G1048" s="7"/>
      <c r="H1048" s="41">
        <v>8.21</v>
      </c>
      <c r="I1048" s="41">
        <v>20.9</v>
      </c>
      <c r="J1048" s="51">
        <v>6.531</v>
      </c>
      <c r="K1048" s="9">
        <f t="shared" si="21"/>
        <v>6531</v>
      </c>
      <c r="L1048" s="39">
        <v>87.5</v>
      </c>
      <c r="M1048" s="54">
        <v>6.4</v>
      </c>
      <c r="N1048" s="49"/>
      <c r="O1048" s="37">
        <v>3.8285</v>
      </c>
      <c r="P1048" s="40">
        <v>117</v>
      </c>
      <c r="Q1048" s="53"/>
      <c r="R1048" s="40"/>
      <c r="S1048" s="7" t="s">
        <v>35</v>
      </c>
    </row>
    <row r="1049" spans="1:19" ht="12" customHeight="1">
      <c r="A1049" s="7" t="s">
        <v>440</v>
      </c>
      <c r="B1049" s="4" t="s">
        <v>354</v>
      </c>
      <c r="C1049" s="5" t="s">
        <v>31</v>
      </c>
      <c r="D1049" s="6">
        <v>40154</v>
      </c>
      <c r="E1049" s="36">
        <v>0.4166666666666667</v>
      </c>
      <c r="F1049" s="7"/>
      <c r="G1049" s="7"/>
      <c r="H1049" s="41">
        <v>8.13</v>
      </c>
      <c r="I1049" s="41">
        <v>21.1</v>
      </c>
      <c r="J1049" s="51">
        <v>6.158</v>
      </c>
      <c r="K1049" s="9">
        <f t="shared" si="21"/>
        <v>6158</v>
      </c>
      <c r="L1049" s="39">
        <v>95.3</v>
      </c>
      <c r="M1049" s="54">
        <v>6.07</v>
      </c>
      <c r="N1049" s="49"/>
      <c r="O1049" s="37">
        <v>3.627</v>
      </c>
      <c r="P1049" s="40">
        <v>109</v>
      </c>
      <c r="Q1049" s="53"/>
      <c r="R1049" s="40"/>
      <c r="S1049" s="7" t="s">
        <v>35</v>
      </c>
    </row>
    <row r="1050" spans="1:19" ht="12" customHeight="1">
      <c r="A1050" s="7" t="s">
        <v>440</v>
      </c>
      <c r="B1050" s="4" t="s">
        <v>354</v>
      </c>
      <c r="C1050" s="5" t="s">
        <v>31</v>
      </c>
      <c r="D1050" s="6">
        <v>40161</v>
      </c>
      <c r="E1050" s="36">
        <v>0.3888888888888889</v>
      </c>
      <c r="F1050" s="7"/>
      <c r="G1050" s="7"/>
      <c r="H1050" s="41">
        <v>8.27</v>
      </c>
      <c r="I1050" s="41">
        <v>18.9</v>
      </c>
      <c r="J1050" s="51">
        <v>6.662</v>
      </c>
      <c r="K1050" s="9">
        <f t="shared" si="21"/>
        <v>6662</v>
      </c>
      <c r="L1050" s="39">
        <v>104.5</v>
      </c>
      <c r="M1050" s="54">
        <v>6.99</v>
      </c>
      <c r="N1050" s="49"/>
      <c r="O1050" s="37">
        <v>4.03</v>
      </c>
      <c r="P1050" s="40">
        <v>112</v>
      </c>
      <c r="Q1050" s="53"/>
      <c r="R1050" s="40"/>
      <c r="S1050" s="7" t="s">
        <v>35</v>
      </c>
    </row>
    <row r="1051" spans="1:19" ht="12" customHeight="1">
      <c r="A1051" s="7" t="s">
        <v>440</v>
      </c>
      <c r="B1051" s="4" t="s">
        <v>354</v>
      </c>
      <c r="C1051" s="5" t="s">
        <v>31</v>
      </c>
      <c r="D1051" s="6">
        <v>40168</v>
      </c>
      <c r="E1051" s="36">
        <v>0.40277777777777773</v>
      </c>
      <c r="F1051" s="7"/>
      <c r="G1051" s="7"/>
      <c r="H1051" s="41">
        <v>8.47</v>
      </c>
      <c r="I1051" s="41">
        <v>21.8</v>
      </c>
      <c r="J1051" s="51">
        <v>6.955</v>
      </c>
      <c r="K1051" s="9">
        <f t="shared" si="21"/>
        <v>6955</v>
      </c>
      <c r="L1051" s="39">
        <v>116.9</v>
      </c>
      <c r="M1051" s="54">
        <v>7.72</v>
      </c>
      <c r="N1051" s="49"/>
      <c r="O1051" s="37">
        <v>4.004</v>
      </c>
      <c r="P1051" s="40">
        <v>128</v>
      </c>
      <c r="Q1051" s="53"/>
      <c r="R1051" s="40"/>
      <c r="S1051" s="7" t="s">
        <v>35</v>
      </c>
    </row>
    <row r="1052" spans="1:19" ht="12" customHeight="1">
      <c r="A1052" s="7" t="s">
        <v>440</v>
      </c>
      <c r="B1052" s="4" t="s">
        <v>354</v>
      </c>
      <c r="C1052" s="5" t="s">
        <v>31</v>
      </c>
      <c r="D1052" s="6">
        <v>40176</v>
      </c>
      <c r="E1052" s="36">
        <v>0.40625</v>
      </c>
      <c r="F1052" s="7"/>
      <c r="G1052" s="7"/>
      <c r="H1052" s="41">
        <v>8.5</v>
      </c>
      <c r="I1052" s="41">
        <v>23.2</v>
      </c>
      <c r="J1052" s="51"/>
      <c r="L1052" s="39">
        <v>86.9</v>
      </c>
      <c r="M1052" s="54">
        <v>6.35</v>
      </c>
      <c r="N1052" s="49"/>
      <c r="O1052" s="37">
        <v>4.3875</v>
      </c>
      <c r="P1052" s="40">
        <v>138</v>
      </c>
      <c r="Q1052" s="53"/>
      <c r="R1052" s="40"/>
      <c r="S1052" s="7" t="s">
        <v>35</v>
      </c>
    </row>
    <row r="1053" spans="1:19" ht="12" customHeight="1">
      <c r="A1053" s="7" t="s">
        <v>440</v>
      </c>
      <c r="B1053" s="4" t="s">
        <v>354</v>
      </c>
      <c r="C1053" s="5" t="s">
        <v>31</v>
      </c>
      <c r="D1053" s="6">
        <v>40185</v>
      </c>
      <c r="E1053" s="36">
        <v>0.4513888888888889</v>
      </c>
      <c r="F1053" s="7"/>
      <c r="G1053" s="7"/>
      <c r="H1053" s="41">
        <v>8.49</v>
      </c>
      <c r="I1053" s="41">
        <v>23.9</v>
      </c>
      <c r="J1053" s="51"/>
      <c r="L1053" s="39">
        <v>64.3</v>
      </c>
      <c r="M1053" s="54">
        <v>7.3</v>
      </c>
      <c r="N1053" s="49"/>
      <c r="O1053" s="37">
        <v>4.862</v>
      </c>
      <c r="P1053" s="40"/>
      <c r="Q1053" s="53"/>
      <c r="R1053" s="40"/>
      <c r="S1053" s="7" t="s">
        <v>35</v>
      </c>
    </row>
    <row r="1054" spans="1:19" ht="12" customHeight="1">
      <c r="A1054" s="7" t="s">
        <v>440</v>
      </c>
      <c r="B1054" s="4" t="s">
        <v>354</v>
      </c>
      <c r="C1054" s="5" t="s">
        <v>31</v>
      </c>
      <c r="D1054" s="6">
        <v>40192</v>
      </c>
      <c r="E1054" s="36">
        <v>0.513888888888889</v>
      </c>
      <c r="F1054" s="7"/>
      <c r="G1054" s="7"/>
      <c r="H1054" s="41">
        <v>8.29</v>
      </c>
      <c r="I1054" s="41">
        <v>22.7</v>
      </c>
      <c r="J1054" s="51">
        <v>8.996</v>
      </c>
      <c r="K1054" s="9">
        <v>8996</v>
      </c>
      <c r="L1054" s="39">
        <v>102.2</v>
      </c>
      <c r="M1054" s="54">
        <v>7.32</v>
      </c>
      <c r="N1054" s="49"/>
      <c r="O1054" s="37">
        <v>8.1285</v>
      </c>
      <c r="P1054" s="40">
        <v>146</v>
      </c>
      <c r="Q1054" s="53"/>
      <c r="R1054" s="40"/>
      <c r="S1054" s="7" t="s">
        <v>35</v>
      </c>
    </row>
    <row r="1055" spans="1:19" ht="12" customHeight="1">
      <c r="A1055" s="7" t="s">
        <v>440</v>
      </c>
      <c r="B1055" s="4" t="s">
        <v>354</v>
      </c>
      <c r="C1055" s="5" t="s">
        <v>31</v>
      </c>
      <c r="D1055" s="6">
        <v>40196</v>
      </c>
      <c r="E1055" s="36">
        <v>0.3506944444444444</v>
      </c>
      <c r="F1055" s="7"/>
      <c r="G1055" s="7"/>
      <c r="H1055" s="41">
        <v>8.28</v>
      </c>
      <c r="I1055" s="41">
        <v>16.1</v>
      </c>
      <c r="J1055" s="51">
        <v>8.964</v>
      </c>
      <c r="K1055" s="9">
        <v>8964</v>
      </c>
      <c r="L1055" s="39">
        <v>90.2</v>
      </c>
      <c r="M1055" s="54">
        <v>7.79</v>
      </c>
      <c r="N1055" s="49"/>
      <c r="O1055" s="37">
        <v>5.7135</v>
      </c>
      <c r="P1055" s="40">
        <v>128</v>
      </c>
      <c r="Q1055" s="53"/>
      <c r="R1055" s="40"/>
      <c r="S1055" s="7" t="s">
        <v>35</v>
      </c>
    </row>
    <row r="1056" spans="1:19" ht="12" customHeight="1">
      <c r="A1056" s="7" t="s">
        <v>440</v>
      </c>
      <c r="B1056" s="4" t="s">
        <v>354</v>
      </c>
      <c r="C1056" s="5" t="s">
        <v>31</v>
      </c>
      <c r="D1056" s="6">
        <v>40203</v>
      </c>
      <c r="E1056" s="36">
        <v>0.625</v>
      </c>
      <c r="F1056" s="7"/>
      <c r="G1056" s="7"/>
      <c r="H1056" s="41">
        <v>8.36</v>
      </c>
      <c r="I1056" s="41">
        <v>26.5</v>
      </c>
      <c r="J1056" s="51">
        <v>10.19</v>
      </c>
      <c r="K1056" s="9">
        <v>10190</v>
      </c>
      <c r="L1056" s="39">
        <v>155.7</v>
      </c>
      <c r="M1056" s="54">
        <v>6.34</v>
      </c>
      <c r="N1056" s="49"/>
      <c r="O1056" s="37">
        <v>5.434</v>
      </c>
      <c r="P1056" s="40">
        <v>150</v>
      </c>
      <c r="Q1056" s="53"/>
      <c r="R1056" s="40"/>
      <c r="S1056" s="7" t="s">
        <v>35</v>
      </c>
    </row>
    <row r="1057" spans="1:19" ht="12" customHeight="1">
      <c r="A1057" s="7" t="s">
        <v>440</v>
      </c>
      <c r="B1057" s="4" t="s">
        <v>354</v>
      </c>
      <c r="C1057" s="5" t="s">
        <v>31</v>
      </c>
      <c r="D1057" s="6">
        <v>40210</v>
      </c>
      <c r="E1057" s="36">
        <v>0.625</v>
      </c>
      <c r="F1057" s="7"/>
      <c r="G1057" s="7"/>
      <c r="H1057" s="41">
        <v>8.33</v>
      </c>
      <c r="I1057" s="41">
        <v>22.5</v>
      </c>
      <c r="J1057" s="51">
        <v>8.957</v>
      </c>
      <c r="K1057" s="9">
        <f>J1057*1000</f>
        <v>8957</v>
      </c>
      <c r="L1057" s="39">
        <v>133.1</v>
      </c>
      <c r="M1057" s="54">
        <v>7.27</v>
      </c>
      <c r="N1057" s="49"/>
      <c r="O1057" s="37">
        <v>5.824</v>
      </c>
      <c r="P1057" s="40">
        <f>0.57*300</f>
        <v>170.99999999999997</v>
      </c>
      <c r="Q1057" s="53"/>
      <c r="R1057" s="40"/>
      <c r="S1057" s="7" t="s">
        <v>56</v>
      </c>
    </row>
    <row r="1058" spans="1:19" ht="12" customHeight="1">
      <c r="A1058" s="7" t="s">
        <v>440</v>
      </c>
      <c r="B1058" s="4" t="s">
        <v>354</v>
      </c>
      <c r="C1058" s="5" t="s">
        <v>31</v>
      </c>
      <c r="D1058" s="6">
        <v>40217</v>
      </c>
      <c r="E1058" s="36">
        <v>0.607638888888889</v>
      </c>
      <c r="F1058" s="7"/>
      <c r="G1058" s="7"/>
      <c r="H1058" s="41">
        <v>8.37</v>
      </c>
      <c r="I1058" s="41">
        <v>29.1</v>
      </c>
      <c r="J1058" s="51">
        <v>8.975</v>
      </c>
      <c r="K1058" s="9">
        <v>8975</v>
      </c>
      <c r="L1058" s="39">
        <v>92</v>
      </c>
      <c r="M1058" s="54">
        <v>5.83</v>
      </c>
      <c r="N1058" s="49"/>
      <c r="O1058" s="37">
        <v>5.387</v>
      </c>
      <c r="P1058" s="40">
        <f>0.55*300</f>
        <v>165</v>
      </c>
      <c r="Q1058" s="53"/>
      <c r="R1058" s="40"/>
      <c r="S1058" s="7" t="s">
        <v>35</v>
      </c>
    </row>
    <row r="1059" spans="1:19" ht="12" customHeight="1">
      <c r="A1059" s="7" t="s">
        <v>440</v>
      </c>
      <c r="B1059" s="4" t="s">
        <v>354</v>
      </c>
      <c r="C1059" s="5" t="s">
        <v>31</v>
      </c>
      <c r="D1059" s="6">
        <v>40224</v>
      </c>
      <c r="E1059" s="36">
        <v>0.47222222222222227</v>
      </c>
      <c r="F1059" s="7"/>
      <c r="G1059" s="7"/>
      <c r="H1059" s="41">
        <v>8.35</v>
      </c>
      <c r="I1059" s="41">
        <v>19.6</v>
      </c>
      <c r="J1059" s="51">
        <v>10.534</v>
      </c>
      <c r="K1059" s="9">
        <v>10534</v>
      </c>
      <c r="L1059" s="39">
        <v>1.1</v>
      </c>
      <c r="M1059" s="54"/>
      <c r="N1059" s="49"/>
      <c r="O1059" s="37">
        <v>6.292</v>
      </c>
      <c r="P1059" s="40">
        <v>148</v>
      </c>
      <c r="Q1059" s="53"/>
      <c r="R1059" s="40"/>
      <c r="S1059" s="7" t="s">
        <v>11</v>
      </c>
    </row>
    <row r="1060" spans="1:19" ht="12" customHeight="1">
      <c r="A1060" s="7" t="s">
        <v>440</v>
      </c>
      <c r="B1060" s="4" t="s">
        <v>354</v>
      </c>
      <c r="C1060" s="5" t="s">
        <v>31</v>
      </c>
      <c r="D1060" s="6">
        <v>40231</v>
      </c>
      <c r="E1060" s="36">
        <v>0.47222222222222227</v>
      </c>
      <c r="F1060" s="7"/>
      <c r="G1060" s="7"/>
      <c r="H1060" s="41">
        <v>8.36</v>
      </c>
      <c r="I1060" s="41">
        <v>23.6</v>
      </c>
      <c r="J1060" s="51">
        <v>11.104</v>
      </c>
      <c r="K1060" s="9">
        <v>11104</v>
      </c>
      <c r="L1060" s="39">
        <v>81</v>
      </c>
      <c r="M1060" s="54">
        <v>6.44</v>
      </c>
      <c r="N1060" s="49"/>
      <c r="O1060" s="37">
        <v>6.2075</v>
      </c>
      <c r="P1060" s="40">
        <f>0.48*300</f>
        <v>144</v>
      </c>
      <c r="Q1060" s="53"/>
      <c r="R1060" s="40"/>
      <c r="S1060" s="7" t="s">
        <v>35</v>
      </c>
    </row>
    <row r="1061" spans="1:19" ht="12" customHeight="1">
      <c r="A1061" s="7" t="s">
        <v>440</v>
      </c>
      <c r="B1061" s="4" t="s">
        <v>354</v>
      </c>
      <c r="C1061" s="5" t="s">
        <v>31</v>
      </c>
      <c r="D1061" s="6">
        <v>40238</v>
      </c>
      <c r="E1061" s="36">
        <v>0.40625</v>
      </c>
      <c r="F1061" s="7"/>
      <c r="G1061" s="7"/>
      <c r="H1061" s="41">
        <v>8.45</v>
      </c>
      <c r="I1061" s="41">
        <v>14.5</v>
      </c>
      <c r="J1061" s="51">
        <v>10.356</v>
      </c>
      <c r="K1061" s="9">
        <v>10356</v>
      </c>
      <c r="L1061" s="39">
        <v>62</v>
      </c>
      <c r="M1061" s="54">
        <v>9.02</v>
      </c>
      <c r="N1061" s="49"/>
      <c r="O1061" s="37">
        <v>6.799</v>
      </c>
      <c r="P1061" s="40">
        <v>165</v>
      </c>
      <c r="Q1061" s="53"/>
      <c r="R1061" s="40"/>
      <c r="S1061" s="7" t="s">
        <v>11</v>
      </c>
    </row>
    <row r="1062" spans="1:19" ht="12" customHeight="1">
      <c r="A1062" s="7" t="s">
        <v>440</v>
      </c>
      <c r="B1062" s="4" t="s">
        <v>354</v>
      </c>
      <c r="C1062" s="5" t="s">
        <v>31</v>
      </c>
      <c r="D1062" s="6">
        <v>40242</v>
      </c>
      <c r="E1062" s="36">
        <v>0.548611111111111</v>
      </c>
      <c r="F1062" s="7"/>
      <c r="G1062" s="7"/>
      <c r="H1062" s="41">
        <v>8.48</v>
      </c>
      <c r="I1062" s="41">
        <v>28.5</v>
      </c>
      <c r="J1062" s="51">
        <v>13.247</v>
      </c>
      <c r="K1062" s="9">
        <v>13247</v>
      </c>
      <c r="L1062" s="39">
        <v>3.5</v>
      </c>
      <c r="M1062" s="54"/>
      <c r="N1062" s="49"/>
      <c r="O1062" s="37">
        <v>6.8445</v>
      </c>
      <c r="P1062" s="40">
        <v>90</v>
      </c>
      <c r="Q1062" s="53"/>
      <c r="R1062" s="40"/>
      <c r="S1062" s="7" t="s">
        <v>56</v>
      </c>
    </row>
    <row r="1063" spans="1:19" ht="12" customHeight="1">
      <c r="A1063" s="7" t="s">
        <v>440</v>
      </c>
      <c r="B1063" s="4" t="s">
        <v>354</v>
      </c>
      <c r="C1063" s="5" t="s">
        <v>31</v>
      </c>
      <c r="D1063" s="6">
        <v>40246</v>
      </c>
      <c r="E1063" s="36">
        <v>9.35</v>
      </c>
      <c r="F1063" s="7"/>
      <c r="G1063" s="7"/>
      <c r="H1063" s="41">
        <v>8.31</v>
      </c>
      <c r="I1063" s="41">
        <v>16.3</v>
      </c>
      <c r="J1063" s="51">
        <v>9.883</v>
      </c>
      <c r="K1063" s="9">
        <v>9883</v>
      </c>
      <c r="L1063" s="39">
        <v>76.3</v>
      </c>
      <c r="M1063" s="54">
        <v>7.54</v>
      </c>
      <c r="N1063" s="49"/>
      <c r="O1063" s="37">
        <v>6.266</v>
      </c>
      <c r="P1063" s="40">
        <v>135</v>
      </c>
      <c r="Q1063" s="53"/>
      <c r="R1063" s="40"/>
      <c r="S1063" s="7" t="s">
        <v>11</v>
      </c>
    </row>
    <row r="1064" spans="1:19" ht="12" customHeight="1">
      <c r="A1064" s="7" t="s">
        <v>440</v>
      </c>
      <c r="B1064" s="4" t="s">
        <v>354</v>
      </c>
      <c r="C1064" s="5" t="s">
        <v>31</v>
      </c>
      <c r="D1064" s="6">
        <v>40249</v>
      </c>
      <c r="E1064" s="36">
        <v>0.3854166666666667</v>
      </c>
      <c r="F1064" s="7"/>
      <c r="G1064" s="7"/>
      <c r="H1064" s="41">
        <v>8.13</v>
      </c>
      <c r="I1064" s="41">
        <v>15.9</v>
      </c>
      <c r="J1064" s="51">
        <v>9.486</v>
      </c>
      <c r="K1064" s="9">
        <v>9486</v>
      </c>
      <c r="L1064" s="39">
        <v>57.7</v>
      </c>
      <c r="M1064" s="54">
        <v>9.2</v>
      </c>
      <c r="N1064" s="49"/>
      <c r="O1064" s="37">
        <v>6.0645</v>
      </c>
      <c r="P1064" s="40">
        <v>135</v>
      </c>
      <c r="Q1064" s="53"/>
      <c r="R1064" s="40"/>
      <c r="S1064" s="7" t="s">
        <v>11</v>
      </c>
    </row>
    <row r="1065" spans="1:19" ht="12" customHeight="1">
      <c r="A1065" s="7" t="s">
        <v>440</v>
      </c>
      <c r="B1065" s="4" t="s">
        <v>354</v>
      </c>
      <c r="C1065" s="5" t="s">
        <v>31</v>
      </c>
      <c r="D1065" s="6">
        <v>40252</v>
      </c>
      <c r="E1065" s="36">
        <v>0.3819444444444444</v>
      </c>
      <c r="F1065" s="7"/>
      <c r="G1065" s="7"/>
      <c r="H1065" s="41">
        <v>8.28</v>
      </c>
      <c r="I1065" s="41">
        <v>19.8</v>
      </c>
      <c r="J1065" s="51">
        <v>10.786</v>
      </c>
      <c r="K1065" s="9">
        <v>10786</v>
      </c>
      <c r="L1065" s="39">
        <v>32.6</v>
      </c>
      <c r="M1065" s="54">
        <v>7.26</v>
      </c>
      <c r="N1065" s="49"/>
      <c r="O1065" s="37">
        <v>6.422</v>
      </c>
      <c r="P1065" s="40">
        <v>135</v>
      </c>
      <c r="Q1065" s="53"/>
      <c r="R1065" s="40"/>
      <c r="S1065" s="7" t="s">
        <v>11</v>
      </c>
    </row>
    <row r="1066" spans="1:19" ht="12" customHeight="1">
      <c r="A1066" s="7" t="s">
        <v>440</v>
      </c>
      <c r="B1066" s="4" t="s">
        <v>354</v>
      </c>
      <c r="C1066" s="5" t="s">
        <v>31</v>
      </c>
      <c r="D1066" s="6">
        <v>40256</v>
      </c>
      <c r="E1066" s="36">
        <v>0.4479166666666667</v>
      </c>
      <c r="F1066" s="7"/>
      <c r="G1066" s="7"/>
      <c r="H1066" s="41">
        <v>8.41</v>
      </c>
      <c r="I1066" s="41">
        <v>20.1</v>
      </c>
      <c r="J1066" s="51">
        <v>11.136</v>
      </c>
      <c r="K1066" s="9">
        <v>11136</v>
      </c>
      <c r="L1066" s="39">
        <v>42</v>
      </c>
      <c r="M1066" s="54">
        <v>8.3</v>
      </c>
      <c r="N1066" s="49"/>
      <c r="O1066" s="37">
        <v>6.5</v>
      </c>
      <c r="P1066" s="40">
        <v>135</v>
      </c>
      <c r="Q1066" s="53"/>
      <c r="R1066" s="40"/>
      <c r="S1066" s="7" t="s">
        <v>60</v>
      </c>
    </row>
    <row r="1067" spans="1:19" ht="12" customHeight="1">
      <c r="A1067" s="7" t="s">
        <v>440</v>
      </c>
      <c r="B1067" s="4" t="s">
        <v>354</v>
      </c>
      <c r="C1067" s="5" t="s">
        <v>31</v>
      </c>
      <c r="D1067" s="6">
        <v>40259</v>
      </c>
      <c r="E1067" s="36">
        <v>0.3854166666666667</v>
      </c>
      <c r="F1067" s="7"/>
      <c r="G1067" s="7"/>
      <c r="H1067" s="41">
        <v>8.23</v>
      </c>
      <c r="I1067" s="41">
        <v>19.3</v>
      </c>
      <c r="J1067" s="51">
        <v>10.955</v>
      </c>
      <c r="K1067" s="9">
        <v>10955</v>
      </c>
      <c r="L1067" s="39">
        <v>47.4</v>
      </c>
      <c r="M1067" s="54">
        <v>7.49</v>
      </c>
      <c r="N1067" s="49"/>
      <c r="O1067" s="37">
        <v>6.5845</v>
      </c>
      <c r="P1067" s="40">
        <v>130</v>
      </c>
      <c r="Q1067" s="53"/>
      <c r="R1067" s="40"/>
      <c r="S1067" s="7" t="s">
        <v>11</v>
      </c>
    </row>
    <row r="1068" spans="1:19" ht="12" customHeight="1">
      <c r="A1068" s="7" t="s">
        <v>440</v>
      </c>
      <c r="B1068" s="4" t="s">
        <v>354</v>
      </c>
      <c r="C1068" s="5" t="s">
        <v>31</v>
      </c>
      <c r="D1068" s="6">
        <v>40263</v>
      </c>
      <c r="E1068" s="36">
        <v>0.5416666666666666</v>
      </c>
      <c r="F1068" s="7"/>
      <c r="G1068" s="7"/>
      <c r="H1068" s="41">
        <v>8.51</v>
      </c>
      <c r="I1068" s="41">
        <v>23.4</v>
      </c>
      <c r="J1068" s="51">
        <v>13.485</v>
      </c>
      <c r="K1068" s="9">
        <v>13485</v>
      </c>
      <c r="L1068" s="39">
        <v>105.4</v>
      </c>
      <c r="M1068" s="54">
        <v>6.36</v>
      </c>
      <c r="N1068" s="49"/>
      <c r="O1068" s="37">
        <v>7.553</v>
      </c>
      <c r="P1068" s="40">
        <v>126</v>
      </c>
      <c r="Q1068" s="53"/>
      <c r="R1068" s="40"/>
      <c r="S1068" s="7" t="s">
        <v>56</v>
      </c>
    </row>
    <row r="1069" spans="1:19" ht="12" customHeight="1">
      <c r="A1069" s="7" t="s">
        <v>440</v>
      </c>
      <c r="B1069" s="4" t="s">
        <v>354</v>
      </c>
      <c r="C1069" s="5" t="s">
        <v>31</v>
      </c>
      <c r="D1069" s="6">
        <v>40266</v>
      </c>
      <c r="E1069" s="36">
        <v>0.3645833333333333</v>
      </c>
      <c r="F1069" s="7"/>
      <c r="G1069" s="7"/>
      <c r="H1069" s="41">
        <v>8.39</v>
      </c>
      <c r="I1069" s="41">
        <v>18.5</v>
      </c>
      <c r="J1069" s="51">
        <v>11.2</v>
      </c>
      <c r="K1069" s="9">
        <v>11200</v>
      </c>
      <c r="L1069" s="39"/>
      <c r="M1069" s="54">
        <v>6.9</v>
      </c>
      <c r="N1069" s="49"/>
      <c r="O1069" s="37">
        <v>8.317</v>
      </c>
      <c r="P1069" s="40">
        <v>140</v>
      </c>
      <c r="Q1069" s="53"/>
      <c r="R1069" s="40"/>
      <c r="S1069" s="7" t="s">
        <v>11</v>
      </c>
    </row>
    <row r="1070" spans="1:19" ht="12" customHeight="1">
      <c r="A1070" s="7" t="s">
        <v>440</v>
      </c>
      <c r="B1070" s="4" t="s">
        <v>354</v>
      </c>
      <c r="C1070" s="5" t="s">
        <v>31</v>
      </c>
      <c r="D1070" s="6">
        <v>40269</v>
      </c>
      <c r="E1070" s="36">
        <v>0.40972222222222227</v>
      </c>
      <c r="F1070" s="7"/>
      <c r="G1070" s="7"/>
      <c r="H1070" s="41">
        <v>8.13</v>
      </c>
      <c r="I1070" s="41">
        <v>17.8</v>
      </c>
      <c r="J1070" s="51">
        <v>11.082</v>
      </c>
      <c r="K1070" s="9">
        <v>11082</v>
      </c>
      <c r="L1070" s="39">
        <v>18.6</v>
      </c>
      <c r="M1070" s="54">
        <v>6.44</v>
      </c>
      <c r="N1070" s="49"/>
      <c r="O1070" s="37">
        <v>6.8445</v>
      </c>
      <c r="P1070" s="40">
        <v>150</v>
      </c>
      <c r="Q1070" s="53"/>
      <c r="R1070" s="40"/>
      <c r="S1070" s="7" t="s">
        <v>11</v>
      </c>
    </row>
    <row r="1071" spans="1:19" ht="12" customHeight="1">
      <c r="A1071" s="7" t="s">
        <v>440</v>
      </c>
      <c r="B1071" s="4" t="s">
        <v>354</v>
      </c>
      <c r="C1071" s="5" t="s">
        <v>31</v>
      </c>
      <c r="D1071" s="6">
        <v>40274</v>
      </c>
      <c r="E1071" s="36">
        <v>0.37152777777777773</v>
      </c>
      <c r="F1071" s="7"/>
      <c r="G1071" s="7"/>
      <c r="H1071" s="41">
        <v>8.06</v>
      </c>
      <c r="I1071" s="41">
        <v>18.5</v>
      </c>
      <c r="J1071" s="51">
        <v>10.392</v>
      </c>
      <c r="K1071" s="9">
        <v>10392</v>
      </c>
      <c r="L1071" s="39">
        <v>50.5</v>
      </c>
      <c r="M1071" s="54">
        <v>5.8</v>
      </c>
      <c r="N1071" s="49"/>
      <c r="O1071" s="37">
        <v>6.3245</v>
      </c>
      <c r="P1071" s="40">
        <v>130</v>
      </c>
      <c r="Q1071" s="53"/>
      <c r="R1071" s="40"/>
      <c r="S1071" s="7" t="s">
        <v>11</v>
      </c>
    </row>
    <row r="1072" spans="1:20" ht="12" customHeight="1">
      <c r="A1072" s="7" t="s">
        <v>455</v>
      </c>
      <c r="B1072" s="4" t="s">
        <v>354</v>
      </c>
      <c r="C1072" s="5" t="s">
        <v>31</v>
      </c>
      <c r="D1072" s="6">
        <v>40022</v>
      </c>
      <c r="E1072" s="13">
        <v>0.6041666666666666</v>
      </c>
      <c r="H1072" s="8">
        <v>7.81</v>
      </c>
      <c r="I1072" s="8">
        <v>15.73</v>
      </c>
      <c r="J1072" s="18">
        <v>1.339</v>
      </c>
      <c r="K1072" s="9">
        <f t="shared" si="21"/>
        <v>1339</v>
      </c>
      <c r="L1072" s="16">
        <v>29.2</v>
      </c>
      <c r="M1072" s="8">
        <v>13.66</v>
      </c>
      <c r="N1072" s="49"/>
      <c r="O1072" s="8">
        <v>1.057</v>
      </c>
      <c r="P1072" s="11">
        <f>0.3*300</f>
        <v>90</v>
      </c>
      <c r="Q1072" s="50"/>
      <c r="R1072" s="11"/>
      <c r="S1072" s="3" t="s">
        <v>35</v>
      </c>
      <c r="T1072" s="12" t="s">
        <v>456</v>
      </c>
    </row>
    <row r="1073" spans="1:19" ht="12" customHeight="1">
      <c r="A1073" s="7" t="s">
        <v>457</v>
      </c>
      <c r="B1073" s="4" t="s">
        <v>354</v>
      </c>
      <c r="C1073" s="5" t="s">
        <v>31</v>
      </c>
      <c r="D1073" s="6">
        <v>40024</v>
      </c>
      <c r="E1073" s="13">
        <v>0.3680555555555556</v>
      </c>
      <c r="H1073" s="8">
        <v>7.5</v>
      </c>
      <c r="I1073" s="8">
        <v>13.1</v>
      </c>
      <c r="J1073" s="18">
        <v>0.9</v>
      </c>
      <c r="K1073" s="9">
        <f t="shared" si="21"/>
        <v>900</v>
      </c>
      <c r="L1073" s="16">
        <v>55</v>
      </c>
      <c r="M1073" s="8">
        <v>12.1</v>
      </c>
      <c r="N1073" s="49"/>
      <c r="O1073" s="8">
        <v>1.1</v>
      </c>
      <c r="P1073" s="11">
        <v>70</v>
      </c>
      <c r="Q1073" s="50"/>
      <c r="R1073" s="11">
        <v>54</v>
      </c>
      <c r="S1073" s="3" t="s">
        <v>35</v>
      </c>
    </row>
    <row r="1074" spans="1:20" ht="12" customHeight="1">
      <c r="A1074" s="4" t="s">
        <v>458</v>
      </c>
      <c r="B1074" s="4" t="s">
        <v>354</v>
      </c>
      <c r="C1074" s="5" t="s">
        <v>31</v>
      </c>
      <c r="D1074" s="6">
        <v>39912</v>
      </c>
      <c r="E1074" s="36">
        <v>0.5520833333333334</v>
      </c>
      <c r="F1074" s="3">
        <v>302460</v>
      </c>
      <c r="G1074" s="3">
        <v>6080680</v>
      </c>
      <c r="H1074" s="37">
        <v>7.4</v>
      </c>
      <c r="I1074" s="37">
        <v>17.5</v>
      </c>
      <c r="J1074" s="37">
        <v>2.64</v>
      </c>
      <c r="K1074" s="9">
        <f t="shared" si="21"/>
        <v>2640</v>
      </c>
      <c r="L1074" s="55" t="s">
        <v>459</v>
      </c>
      <c r="M1074" s="4">
        <v>7.52</v>
      </c>
      <c r="N1074" s="49">
        <v>4.3</v>
      </c>
      <c r="O1074" s="37">
        <v>1.61</v>
      </c>
      <c r="P1074" s="4">
        <f>0.8*300</f>
        <v>240</v>
      </c>
      <c r="S1074" s="3" t="s">
        <v>33</v>
      </c>
      <c r="T1074" s="29" t="s">
        <v>460</v>
      </c>
    </row>
    <row r="1075" spans="1:20" ht="12" customHeight="1">
      <c r="A1075" s="4" t="s">
        <v>458</v>
      </c>
      <c r="B1075" s="4" t="s">
        <v>354</v>
      </c>
      <c r="C1075" s="5" t="s">
        <v>31</v>
      </c>
      <c r="D1075" s="6">
        <v>39912</v>
      </c>
      <c r="E1075" s="36">
        <v>0.5520833333333334</v>
      </c>
      <c r="F1075" s="3">
        <v>302460</v>
      </c>
      <c r="G1075" s="3">
        <v>6080680</v>
      </c>
      <c r="H1075" s="4">
        <v>7.93</v>
      </c>
      <c r="I1075" s="37"/>
      <c r="J1075" s="37">
        <v>2.88</v>
      </c>
      <c r="K1075" s="9">
        <f t="shared" si="21"/>
        <v>2880</v>
      </c>
      <c r="L1075" s="53"/>
      <c r="M1075" s="4"/>
      <c r="N1075" s="49"/>
      <c r="O1075" s="37">
        <v>1.57</v>
      </c>
      <c r="P1075" s="4">
        <v>232</v>
      </c>
      <c r="R1075" s="9">
        <v>67</v>
      </c>
      <c r="S1075" s="3" t="s">
        <v>33</v>
      </c>
      <c r="T1075" s="12" t="s">
        <v>153</v>
      </c>
    </row>
    <row r="1076" spans="1:20" ht="12" customHeight="1">
      <c r="A1076" s="4" t="s">
        <v>458</v>
      </c>
      <c r="B1076" s="4" t="s">
        <v>354</v>
      </c>
      <c r="C1076" s="5" t="s">
        <v>31</v>
      </c>
      <c r="D1076" s="6">
        <v>39945</v>
      </c>
      <c r="E1076" s="13">
        <v>0.5625</v>
      </c>
      <c r="F1076" s="7">
        <v>302589</v>
      </c>
      <c r="G1076" s="7">
        <v>6080861</v>
      </c>
      <c r="H1076" s="8">
        <v>8.25</v>
      </c>
      <c r="I1076" s="8">
        <v>14.04</v>
      </c>
      <c r="J1076" s="8">
        <v>2.846</v>
      </c>
      <c r="K1076" s="9">
        <f t="shared" si="21"/>
        <v>2846</v>
      </c>
      <c r="L1076" s="11">
        <v>-12.9</v>
      </c>
      <c r="M1076" s="8">
        <v>7.24</v>
      </c>
      <c r="N1076" s="49"/>
      <c r="O1076" s="8">
        <v>2.34</v>
      </c>
      <c r="P1076" s="7"/>
      <c r="Q1076" s="7"/>
      <c r="R1076" s="11"/>
      <c r="S1076" s="15" t="s">
        <v>40</v>
      </c>
      <c r="T1076" s="12" t="s">
        <v>461</v>
      </c>
    </row>
    <row r="1077" spans="1:20" ht="12" customHeight="1">
      <c r="A1077" s="4" t="s">
        <v>458</v>
      </c>
      <c r="B1077" s="4" t="s">
        <v>354</v>
      </c>
      <c r="C1077" s="5" t="s">
        <v>31</v>
      </c>
      <c r="D1077" s="6">
        <v>39947</v>
      </c>
      <c r="E1077" s="13">
        <v>0.5416666666666666</v>
      </c>
      <c r="F1077" s="7">
        <v>302467</v>
      </c>
      <c r="G1077" s="7">
        <v>6080680</v>
      </c>
      <c r="H1077" s="8">
        <v>8.12</v>
      </c>
      <c r="I1077" s="8">
        <v>13.3</v>
      </c>
      <c r="J1077" s="8">
        <v>3.1</v>
      </c>
      <c r="K1077" s="9">
        <f t="shared" si="21"/>
        <v>3100</v>
      </c>
      <c r="L1077" s="16" t="s">
        <v>394</v>
      </c>
      <c r="M1077" s="7">
        <v>7.38</v>
      </c>
      <c r="N1077" s="49"/>
      <c r="O1077" s="8">
        <v>1.76</v>
      </c>
      <c r="P1077" s="7">
        <f>0.55*300</f>
        <v>165</v>
      </c>
      <c r="Q1077" s="7"/>
      <c r="R1077" s="11"/>
      <c r="S1077" s="15" t="s">
        <v>33</v>
      </c>
      <c r="T1077" s="12" t="s">
        <v>462</v>
      </c>
    </row>
    <row r="1078" spans="1:19" ht="12" customHeight="1">
      <c r="A1078" s="4" t="s">
        <v>458</v>
      </c>
      <c r="B1078" s="4" t="s">
        <v>354</v>
      </c>
      <c r="C1078" s="5" t="s">
        <v>31</v>
      </c>
      <c r="D1078" s="6">
        <v>39952</v>
      </c>
      <c r="E1078" s="36">
        <v>0.59375</v>
      </c>
      <c r="F1078" s="7"/>
      <c r="G1078" s="7"/>
      <c r="H1078" s="41">
        <v>7.8</v>
      </c>
      <c r="I1078" s="41">
        <v>13.6</v>
      </c>
      <c r="J1078" s="51">
        <v>2.9</v>
      </c>
      <c r="K1078" s="9">
        <f t="shared" si="21"/>
        <v>2900</v>
      </c>
      <c r="L1078" s="39" t="s">
        <v>463</v>
      </c>
      <c r="M1078" s="54">
        <v>6.25</v>
      </c>
      <c r="N1078" s="49"/>
      <c r="O1078" s="37">
        <v>1.61</v>
      </c>
      <c r="P1078" s="40">
        <v>204</v>
      </c>
      <c r="Q1078" s="4"/>
      <c r="R1078" s="40"/>
      <c r="S1078" s="3" t="s">
        <v>35</v>
      </c>
    </row>
    <row r="1079" spans="1:20" ht="12" customHeight="1">
      <c r="A1079" s="4" t="s">
        <v>458</v>
      </c>
      <c r="B1079" s="4" t="s">
        <v>354</v>
      </c>
      <c r="C1079" s="5" t="s">
        <v>31</v>
      </c>
      <c r="D1079" s="6">
        <v>39962</v>
      </c>
      <c r="E1079" s="36">
        <v>0.46527777777777773</v>
      </c>
      <c r="F1079" s="7"/>
      <c r="G1079" s="7"/>
      <c r="H1079" s="41">
        <v>7.32</v>
      </c>
      <c r="I1079" s="41">
        <v>11.33</v>
      </c>
      <c r="J1079" s="51">
        <v>2.7</v>
      </c>
      <c r="K1079" s="9">
        <f t="shared" si="21"/>
        <v>2700</v>
      </c>
      <c r="L1079" s="39">
        <v>169.5</v>
      </c>
      <c r="M1079" s="54">
        <v>3.35</v>
      </c>
      <c r="N1079" s="49"/>
      <c r="O1079" s="37">
        <v>2.4</v>
      </c>
      <c r="P1079" s="40">
        <v>195</v>
      </c>
      <c r="Q1079" s="4"/>
      <c r="R1079" s="40"/>
      <c r="S1079" s="3" t="s">
        <v>35</v>
      </c>
      <c r="T1079" s="12" t="s">
        <v>464</v>
      </c>
    </row>
    <row r="1080" spans="1:20" ht="12" customHeight="1">
      <c r="A1080" s="4" t="s">
        <v>458</v>
      </c>
      <c r="B1080" s="4" t="s">
        <v>354</v>
      </c>
      <c r="C1080" s="5" t="s">
        <v>31</v>
      </c>
      <c r="D1080" s="6">
        <v>39969</v>
      </c>
      <c r="E1080" s="36">
        <v>0.41875</v>
      </c>
      <c r="F1080" s="7"/>
      <c r="G1080" s="7"/>
      <c r="H1080" s="41">
        <v>7.46</v>
      </c>
      <c r="I1080" s="41">
        <v>10.4</v>
      </c>
      <c r="J1080" s="51">
        <v>2.291</v>
      </c>
      <c r="K1080" s="9">
        <f t="shared" si="21"/>
        <v>2291</v>
      </c>
      <c r="L1080" s="39"/>
      <c r="M1080" s="54">
        <v>6.11</v>
      </c>
      <c r="N1080" s="49"/>
      <c r="O1080" s="37">
        <v>1.61</v>
      </c>
      <c r="P1080" s="40">
        <v>129</v>
      </c>
      <c r="Q1080" s="4"/>
      <c r="R1080" s="40"/>
      <c r="S1080" s="3" t="s">
        <v>35</v>
      </c>
      <c r="T1080" s="12" t="s">
        <v>465</v>
      </c>
    </row>
    <row r="1081" spans="1:20" ht="12" customHeight="1">
      <c r="A1081" s="4" t="s">
        <v>458</v>
      </c>
      <c r="B1081" s="4" t="s">
        <v>354</v>
      </c>
      <c r="C1081" s="5" t="s">
        <v>31</v>
      </c>
      <c r="D1081" s="6">
        <v>39975</v>
      </c>
      <c r="E1081" s="36">
        <v>0.4986111111111111</v>
      </c>
      <c r="F1081" s="7"/>
      <c r="G1081" s="7"/>
      <c r="H1081" s="41">
        <v>7.39</v>
      </c>
      <c r="I1081" s="41">
        <v>11</v>
      </c>
      <c r="J1081" s="51">
        <v>1.545</v>
      </c>
      <c r="K1081" s="9">
        <f t="shared" si="21"/>
        <v>1545</v>
      </c>
      <c r="L1081" s="39">
        <v>201.9</v>
      </c>
      <c r="M1081" s="54">
        <v>7.31</v>
      </c>
      <c r="N1081" s="49"/>
      <c r="O1081" s="37">
        <v>1.085</v>
      </c>
      <c r="P1081" s="40">
        <v>96</v>
      </c>
      <c r="Q1081" s="4"/>
      <c r="R1081" s="40">
        <v>80</v>
      </c>
      <c r="S1081" s="3" t="s">
        <v>35</v>
      </c>
      <c r="T1081" s="12" t="s">
        <v>466</v>
      </c>
    </row>
    <row r="1082" spans="1:20" ht="12" customHeight="1">
      <c r="A1082" s="4" t="s">
        <v>458</v>
      </c>
      <c r="B1082" s="4" t="s">
        <v>354</v>
      </c>
      <c r="C1082" s="5" t="s">
        <v>31</v>
      </c>
      <c r="D1082" s="6">
        <v>39989</v>
      </c>
      <c r="E1082" s="36">
        <v>0.6319444444444444</v>
      </c>
      <c r="F1082" s="7"/>
      <c r="G1082" s="7"/>
      <c r="H1082" s="41">
        <v>7.4</v>
      </c>
      <c r="I1082" s="41">
        <v>12</v>
      </c>
      <c r="J1082" s="51">
        <v>1.9</v>
      </c>
      <c r="K1082" s="9">
        <f t="shared" si="21"/>
        <v>1900</v>
      </c>
      <c r="L1082" s="39"/>
      <c r="M1082" s="54">
        <v>6.7</v>
      </c>
      <c r="N1082" s="49"/>
      <c r="O1082" s="37">
        <v>1.2</v>
      </c>
      <c r="P1082" s="40">
        <v>105</v>
      </c>
      <c r="Q1082" s="4"/>
      <c r="R1082" s="40">
        <v>88</v>
      </c>
      <c r="S1082" s="3" t="s">
        <v>35</v>
      </c>
      <c r="T1082" s="12" t="s">
        <v>465</v>
      </c>
    </row>
    <row r="1083" spans="1:20" ht="12" customHeight="1">
      <c r="A1083" s="4" t="s">
        <v>458</v>
      </c>
      <c r="B1083" s="4" t="s">
        <v>354</v>
      </c>
      <c r="C1083" s="5" t="s">
        <v>31</v>
      </c>
      <c r="D1083" s="6">
        <v>39990</v>
      </c>
      <c r="E1083" s="36">
        <v>0.4895833333333333</v>
      </c>
      <c r="F1083" s="7"/>
      <c r="G1083" s="7"/>
      <c r="H1083" s="41">
        <v>7.38</v>
      </c>
      <c r="I1083" s="41">
        <v>10.74</v>
      </c>
      <c r="J1083" s="51">
        <v>2</v>
      </c>
      <c r="K1083" s="9">
        <f t="shared" si="21"/>
        <v>2000</v>
      </c>
      <c r="L1083" s="39"/>
      <c r="M1083" s="54">
        <v>6.3</v>
      </c>
      <c r="N1083" s="49"/>
      <c r="O1083" s="37">
        <v>1.3</v>
      </c>
      <c r="P1083" s="40">
        <v>110</v>
      </c>
      <c r="Q1083" s="4"/>
      <c r="R1083" s="40">
        <v>90</v>
      </c>
      <c r="S1083" s="3" t="s">
        <v>35</v>
      </c>
      <c r="T1083" s="12" t="s">
        <v>465</v>
      </c>
    </row>
    <row r="1084" spans="1:20" ht="12" customHeight="1">
      <c r="A1084" s="4" t="s">
        <v>458</v>
      </c>
      <c r="B1084" s="4" t="s">
        <v>354</v>
      </c>
      <c r="C1084" s="5" t="s">
        <v>31</v>
      </c>
      <c r="D1084" s="6">
        <v>39996</v>
      </c>
      <c r="E1084" s="36">
        <v>0.4513888888888889</v>
      </c>
      <c r="F1084" s="7"/>
      <c r="G1084" s="7"/>
      <c r="H1084" s="41">
        <v>7.26</v>
      </c>
      <c r="I1084" s="41">
        <v>11.79</v>
      </c>
      <c r="J1084" s="51">
        <v>1.7</v>
      </c>
      <c r="K1084" s="9">
        <f t="shared" si="21"/>
        <v>1700</v>
      </c>
      <c r="L1084" s="39">
        <v>97.8</v>
      </c>
      <c r="M1084" s="54"/>
      <c r="N1084" s="49"/>
      <c r="O1084" s="37">
        <v>1.19</v>
      </c>
      <c r="P1084" s="40">
        <v>93</v>
      </c>
      <c r="Q1084" s="4"/>
      <c r="R1084" s="40">
        <v>40</v>
      </c>
      <c r="S1084" s="3" t="s">
        <v>35</v>
      </c>
      <c r="T1084" s="12" t="s">
        <v>467</v>
      </c>
    </row>
    <row r="1085" spans="1:20" ht="12" customHeight="1">
      <c r="A1085" s="4" t="s">
        <v>458</v>
      </c>
      <c r="B1085" s="4" t="s">
        <v>354</v>
      </c>
      <c r="C1085" s="5" t="s">
        <v>31</v>
      </c>
      <c r="D1085" s="6">
        <v>40004</v>
      </c>
      <c r="E1085" s="36">
        <v>0.5069444444444444</v>
      </c>
      <c r="F1085" s="7"/>
      <c r="G1085" s="7"/>
      <c r="H1085" s="41">
        <v>7.41</v>
      </c>
      <c r="I1085" s="41">
        <v>9.83</v>
      </c>
      <c r="J1085" s="51">
        <v>1.63</v>
      </c>
      <c r="K1085" s="9">
        <f t="shared" si="21"/>
        <v>1630</v>
      </c>
      <c r="L1085" s="39"/>
      <c r="M1085" s="54">
        <v>8.02</v>
      </c>
      <c r="N1085" s="49"/>
      <c r="O1085" s="37">
        <v>0.8</v>
      </c>
      <c r="P1085" s="40">
        <v>80</v>
      </c>
      <c r="Q1085" s="4"/>
      <c r="R1085" s="40">
        <v>41</v>
      </c>
      <c r="S1085" s="3" t="s">
        <v>35</v>
      </c>
      <c r="T1085" s="12" t="s">
        <v>468</v>
      </c>
    </row>
    <row r="1086" spans="1:20" ht="12" customHeight="1">
      <c r="A1086" s="4" t="s">
        <v>458</v>
      </c>
      <c r="B1086" s="4" t="s">
        <v>354</v>
      </c>
      <c r="C1086" s="5" t="s">
        <v>31</v>
      </c>
      <c r="D1086" s="6">
        <v>40010</v>
      </c>
      <c r="E1086" s="36">
        <v>0.4583333333333333</v>
      </c>
      <c r="F1086" s="7"/>
      <c r="G1086" s="7"/>
      <c r="H1086" s="41">
        <v>7.31</v>
      </c>
      <c r="I1086" s="41">
        <v>11.7</v>
      </c>
      <c r="J1086" s="51">
        <v>0.59</v>
      </c>
      <c r="K1086" s="9">
        <f t="shared" si="21"/>
        <v>590</v>
      </c>
      <c r="L1086" s="39"/>
      <c r="M1086" s="54">
        <v>7.91</v>
      </c>
      <c r="N1086" s="49"/>
      <c r="O1086" s="37">
        <v>0.4</v>
      </c>
      <c r="P1086" s="40">
        <v>50</v>
      </c>
      <c r="Q1086" s="4"/>
      <c r="R1086" s="40">
        <v>4</v>
      </c>
      <c r="S1086" s="3" t="s">
        <v>35</v>
      </c>
      <c r="T1086" s="12" t="s">
        <v>469</v>
      </c>
    </row>
    <row r="1087" spans="1:20" ht="12" customHeight="1">
      <c r="A1087" s="4" t="s">
        <v>458</v>
      </c>
      <c r="B1087" s="4" t="s">
        <v>354</v>
      </c>
      <c r="C1087" s="5" t="s">
        <v>31</v>
      </c>
      <c r="D1087" s="6">
        <v>40018</v>
      </c>
      <c r="E1087" s="36">
        <v>0.4930555555555556</v>
      </c>
      <c r="F1087" s="7"/>
      <c r="G1087" s="7"/>
      <c r="H1087" s="41">
        <v>7.5</v>
      </c>
      <c r="I1087" s="41">
        <v>12.89</v>
      </c>
      <c r="J1087" s="51">
        <v>1.2</v>
      </c>
      <c r="K1087" s="9">
        <f t="shared" si="21"/>
        <v>1200</v>
      </c>
      <c r="L1087" s="39">
        <v>111</v>
      </c>
      <c r="M1087" s="54">
        <v>8.23</v>
      </c>
      <c r="N1087" s="49"/>
      <c r="O1087" s="37">
        <v>0.9</v>
      </c>
      <c r="P1087" s="40">
        <v>72</v>
      </c>
      <c r="Q1087" s="4"/>
      <c r="R1087" s="40">
        <v>81</v>
      </c>
      <c r="S1087" s="3" t="s">
        <v>35</v>
      </c>
      <c r="T1087" s="12" t="s">
        <v>405</v>
      </c>
    </row>
    <row r="1088" spans="1:20" ht="12" customHeight="1">
      <c r="A1088" s="4" t="s">
        <v>458</v>
      </c>
      <c r="B1088" s="4" t="s">
        <v>354</v>
      </c>
      <c r="C1088" s="5" t="s">
        <v>31</v>
      </c>
      <c r="D1088" s="6">
        <v>40021</v>
      </c>
      <c r="E1088" s="36">
        <v>0.5625</v>
      </c>
      <c r="F1088" s="7"/>
      <c r="G1088" s="7"/>
      <c r="H1088" s="41">
        <v>7.7</v>
      </c>
      <c r="I1088" s="41">
        <v>13</v>
      </c>
      <c r="J1088" s="51">
        <v>1.3</v>
      </c>
      <c r="K1088" s="9">
        <f t="shared" si="21"/>
        <v>1300</v>
      </c>
      <c r="L1088" s="39">
        <v>123</v>
      </c>
      <c r="M1088" s="54">
        <v>9.1</v>
      </c>
      <c r="N1088" s="49"/>
      <c r="O1088" s="37">
        <v>0.95</v>
      </c>
      <c r="P1088" s="40">
        <v>82</v>
      </c>
      <c r="Q1088" s="4"/>
      <c r="R1088" s="40">
        <v>65</v>
      </c>
      <c r="S1088" s="3" t="s">
        <v>35</v>
      </c>
      <c r="T1088" s="12" t="s">
        <v>470</v>
      </c>
    </row>
    <row r="1089" spans="1:20" ht="12" customHeight="1">
      <c r="A1089" s="4" t="s">
        <v>458</v>
      </c>
      <c r="B1089" s="4" t="s">
        <v>354</v>
      </c>
      <c r="C1089" s="5" t="s">
        <v>31</v>
      </c>
      <c r="D1089" s="6">
        <v>40024</v>
      </c>
      <c r="E1089" s="36">
        <v>0.3125</v>
      </c>
      <c r="F1089" s="7"/>
      <c r="G1089" s="7"/>
      <c r="H1089" s="41">
        <v>7.41</v>
      </c>
      <c r="I1089" s="41">
        <v>12.5</v>
      </c>
      <c r="J1089" s="51">
        <v>0.9</v>
      </c>
      <c r="K1089" s="9">
        <f t="shared" si="21"/>
        <v>900</v>
      </c>
      <c r="L1089" s="39">
        <v>144</v>
      </c>
      <c r="M1089" s="54">
        <v>10.1</v>
      </c>
      <c r="N1089" s="49"/>
      <c r="O1089" s="37">
        <v>0.86</v>
      </c>
      <c r="P1089" s="40">
        <v>69</v>
      </c>
      <c r="Q1089" s="4"/>
      <c r="R1089" s="40">
        <v>71</v>
      </c>
      <c r="S1089" s="3" t="s">
        <v>35</v>
      </c>
      <c r="T1089" s="12" t="s">
        <v>471</v>
      </c>
    </row>
    <row r="1090" spans="1:20" ht="12" customHeight="1">
      <c r="A1090" s="4" t="s">
        <v>458</v>
      </c>
      <c r="B1090" s="4" t="s">
        <v>354</v>
      </c>
      <c r="C1090" s="5" t="s">
        <v>31</v>
      </c>
      <c r="D1090" s="6">
        <v>40032</v>
      </c>
      <c r="E1090" s="36">
        <v>0.5347222222222222</v>
      </c>
      <c r="F1090" s="7"/>
      <c r="G1090" s="7"/>
      <c r="H1090" s="41">
        <v>7.32</v>
      </c>
      <c r="I1090" s="41">
        <v>11.8</v>
      </c>
      <c r="J1090" s="51">
        <v>1.01</v>
      </c>
      <c r="K1090" s="9">
        <f t="shared" si="21"/>
        <v>1010</v>
      </c>
      <c r="L1090" s="39">
        <v>149</v>
      </c>
      <c r="M1090" s="54">
        <v>8.5</v>
      </c>
      <c r="N1090" s="49"/>
      <c r="O1090" s="37">
        <v>0.973</v>
      </c>
      <c r="P1090" s="40">
        <v>73</v>
      </c>
      <c r="Q1090" s="4"/>
      <c r="R1090" s="40">
        <v>91</v>
      </c>
      <c r="S1090" s="3" t="s">
        <v>35</v>
      </c>
      <c r="T1090" s="12" t="s">
        <v>472</v>
      </c>
    </row>
    <row r="1091" spans="1:20" ht="12" customHeight="1">
      <c r="A1091" s="4" t="s">
        <v>458</v>
      </c>
      <c r="B1091" s="4" t="s">
        <v>354</v>
      </c>
      <c r="C1091" s="5" t="s">
        <v>31</v>
      </c>
      <c r="D1091" s="6">
        <v>40039</v>
      </c>
      <c r="E1091" s="36">
        <v>0.3125</v>
      </c>
      <c r="F1091" s="7"/>
      <c r="G1091" s="7"/>
      <c r="H1091" s="41">
        <v>7.45</v>
      </c>
      <c r="I1091" s="41">
        <v>10.1</v>
      </c>
      <c r="J1091" s="51">
        <v>1.21</v>
      </c>
      <c r="K1091" s="9">
        <f t="shared" si="21"/>
        <v>1210</v>
      </c>
      <c r="L1091" s="39">
        <v>154</v>
      </c>
      <c r="M1091" s="54">
        <v>9.1</v>
      </c>
      <c r="N1091" s="49"/>
      <c r="O1091" s="37">
        <v>0.93</v>
      </c>
      <c r="P1091" s="40">
        <v>68</v>
      </c>
      <c r="Q1091" s="4"/>
      <c r="R1091" s="40">
        <v>99</v>
      </c>
      <c r="S1091" s="3" t="s">
        <v>35</v>
      </c>
      <c r="T1091" s="12" t="s">
        <v>473</v>
      </c>
    </row>
    <row r="1092" spans="1:20" ht="12" customHeight="1">
      <c r="A1092" s="4" t="s">
        <v>458</v>
      </c>
      <c r="B1092" s="4" t="s">
        <v>354</v>
      </c>
      <c r="C1092" s="5" t="s">
        <v>31</v>
      </c>
      <c r="D1092" s="6">
        <v>40045</v>
      </c>
      <c r="E1092" s="36">
        <v>0.4895833333333333</v>
      </c>
      <c r="F1092" s="7"/>
      <c r="G1092" s="7"/>
      <c r="H1092" s="41">
        <v>8.06</v>
      </c>
      <c r="I1092" s="41">
        <v>13.7</v>
      </c>
      <c r="J1092" s="51">
        <v>1.2</v>
      </c>
      <c r="K1092" s="9">
        <f t="shared" si="21"/>
        <v>1200</v>
      </c>
      <c r="L1092" s="39">
        <v>182</v>
      </c>
      <c r="M1092" s="54">
        <v>8.08</v>
      </c>
      <c r="N1092" s="49"/>
      <c r="O1092" s="37">
        <v>0.79</v>
      </c>
      <c r="P1092" s="40">
        <v>115</v>
      </c>
      <c r="Q1092" s="4"/>
      <c r="R1092" s="40">
        <v>50</v>
      </c>
      <c r="S1092" s="3" t="s">
        <v>35</v>
      </c>
      <c r="T1092" s="12" t="s">
        <v>474</v>
      </c>
    </row>
    <row r="1093" spans="1:20" ht="12" customHeight="1">
      <c r="A1093" s="4" t="s">
        <v>458</v>
      </c>
      <c r="B1093" s="4" t="s">
        <v>354</v>
      </c>
      <c r="C1093" s="5" t="s">
        <v>31</v>
      </c>
      <c r="D1093" s="6">
        <v>40052</v>
      </c>
      <c r="E1093" s="36">
        <v>0.4270833333333333</v>
      </c>
      <c r="F1093" s="7"/>
      <c r="G1093" s="7"/>
      <c r="H1093" s="41">
        <v>7.98</v>
      </c>
      <c r="I1093" s="41">
        <v>12.5</v>
      </c>
      <c r="J1093" s="51">
        <v>0.78</v>
      </c>
      <c r="K1093" s="9">
        <f t="shared" si="21"/>
        <v>780</v>
      </c>
      <c r="L1093" s="39">
        <v>132</v>
      </c>
      <c r="M1093" s="54">
        <v>7.82</v>
      </c>
      <c r="N1093" s="49"/>
      <c r="O1093" s="37">
        <v>0.91</v>
      </c>
      <c r="P1093" s="40">
        <v>82</v>
      </c>
      <c r="Q1093" s="4"/>
      <c r="R1093" s="40"/>
      <c r="S1093" s="3" t="s">
        <v>35</v>
      </c>
      <c r="T1093" s="12" t="s">
        <v>475</v>
      </c>
    </row>
    <row r="1094" spans="1:20" ht="12" customHeight="1">
      <c r="A1094" s="4" t="s">
        <v>458</v>
      </c>
      <c r="B1094" s="4" t="s">
        <v>354</v>
      </c>
      <c r="C1094" s="5" t="s">
        <v>31</v>
      </c>
      <c r="D1094" s="6">
        <v>40059</v>
      </c>
      <c r="E1094" s="36">
        <v>0.40625</v>
      </c>
      <c r="F1094" s="7"/>
      <c r="G1094" s="7"/>
      <c r="H1094" s="41">
        <v>7.67</v>
      </c>
      <c r="I1094" s="41">
        <v>10.32</v>
      </c>
      <c r="J1094" s="51">
        <v>1.12</v>
      </c>
      <c r="K1094" s="9">
        <f t="shared" si="21"/>
        <v>1120</v>
      </c>
      <c r="L1094" s="39">
        <v>141</v>
      </c>
      <c r="M1094" s="54">
        <v>8.12</v>
      </c>
      <c r="N1094" s="49"/>
      <c r="O1094" s="37">
        <v>1.12</v>
      </c>
      <c r="P1094" s="40">
        <v>94</v>
      </c>
      <c r="Q1094" s="4"/>
      <c r="R1094" s="40">
        <v>81</v>
      </c>
      <c r="S1094" s="3" t="s">
        <v>35</v>
      </c>
      <c r="T1094" s="12" t="s">
        <v>476</v>
      </c>
    </row>
    <row r="1095" spans="1:20" ht="12" customHeight="1">
      <c r="A1095" s="4" t="s">
        <v>458</v>
      </c>
      <c r="B1095" s="4" t="s">
        <v>354</v>
      </c>
      <c r="C1095" s="5" t="s">
        <v>31</v>
      </c>
      <c r="D1095" s="6">
        <v>40066</v>
      </c>
      <c r="E1095" s="36">
        <v>0.5</v>
      </c>
      <c r="F1095" s="7"/>
      <c r="G1095" s="7"/>
      <c r="H1095" s="41">
        <v>7.56</v>
      </c>
      <c r="I1095" s="41">
        <v>13.6</v>
      </c>
      <c r="J1095" s="51">
        <v>1.16</v>
      </c>
      <c r="K1095" s="9">
        <f aca="true" t="shared" si="22" ref="K1095:K1136">J1095*1000</f>
        <v>1160</v>
      </c>
      <c r="L1095" s="39">
        <v>153</v>
      </c>
      <c r="M1095" s="54">
        <v>7.56</v>
      </c>
      <c r="N1095" s="49"/>
      <c r="O1095" s="37">
        <v>1.09</v>
      </c>
      <c r="P1095" s="40">
        <v>81</v>
      </c>
      <c r="Q1095" s="4"/>
      <c r="R1095" s="40"/>
      <c r="S1095" s="3" t="s">
        <v>35</v>
      </c>
      <c r="T1095" s="12" t="s">
        <v>474</v>
      </c>
    </row>
    <row r="1096" spans="1:20" ht="12" customHeight="1">
      <c r="A1096" s="4" t="s">
        <v>458</v>
      </c>
      <c r="B1096" s="4" t="s">
        <v>354</v>
      </c>
      <c r="C1096" s="5" t="s">
        <v>31</v>
      </c>
      <c r="D1096" s="6">
        <v>40073</v>
      </c>
      <c r="E1096" s="36">
        <v>0.4895833333333333</v>
      </c>
      <c r="F1096" s="7"/>
      <c r="G1096" s="7"/>
      <c r="H1096" s="41">
        <v>7.61</v>
      </c>
      <c r="I1096" s="41">
        <v>12.67</v>
      </c>
      <c r="J1096" s="51">
        <v>1.23</v>
      </c>
      <c r="K1096" s="9">
        <f t="shared" si="22"/>
        <v>1230</v>
      </c>
      <c r="L1096" s="39">
        <v>142</v>
      </c>
      <c r="M1096" s="54">
        <v>7.32</v>
      </c>
      <c r="N1096" s="49"/>
      <c r="O1096" s="37">
        <v>1.18</v>
      </c>
      <c r="P1096" s="40">
        <v>79</v>
      </c>
      <c r="Q1096" s="4"/>
      <c r="R1096" s="40"/>
      <c r="S1096" s="3" t="s">
        <v>35</v>
      </c>
      <c r="T1096" s="12" t="s">
        <v>474</v>
      </c>
    </row>
    <row r="1097" spans="1:20" ht="12" customHeight="1">
      <c r="A1097" s="4" t="s">
        <v>458</v>
      </c>
      <c r="B1097" s="4" t="s">
        <v>354</v>
      </c>
      <c r="C1097" s="5" t="s">
        <v>31</v>
      </c>
      <c r="D1097" s="6">
        <v>40080</v>
      </c>
      <c r="E1097" s="36">
        <v>0.4166666666666667</v>
      </c>
      <c r="F1097" s="7"/>
      <c r="G1097" s="7"/>
      <c r="H1097" s="41">
        <v>7.68</v>
      </c>
      <c r="I1097" s="41">
        <v>11.9</v>
      </c>
      <c r="J1097" s="51">
        <v>0.9</v>
      </c>
      <c r="K1097" s="9">
        <f t="shared" si="22"/>
        <v>900</v>
      </c>
      <c r="L1097" s="39">
        <v>151</v>
      </c>
      <c r="M1097" s="54">
        <v>7.21</v>
      </c>
      <c r="N1097" s="49"/>
      <c r="O1097" s="37">
        <v>2.58</v>
      </c>
      <c r="P1097" s="40">
        <v>82</v>
      </c>
      <c r="Q1097" s="4"/>
      <c r="R1097" s="40"/>
      <c r="S1097" s="3" t="s">
        <v>35</v>
      </c>
      <c r="T1097" s="12" t="s">
        <v>477</v>
      </c>
    </row>
    <row r="1098" spans="1:19" ht="12" customHeight="1">
      <c r="A1098" s="4" t="s">
        <v>458</v>
      </c>
      <c r="B1098" s="4" t="s">
        <v>354</v>
      </c>
      <c r="C1098" s="5" t="s">
        <v>31</v>
      </c>
      <c r="D1098" s="6">
        <v>40087</v>
      </c>
      <c r="E1098" s="36">
        <v>0.40625</v>
      </c>
      <c r="F1098" s="7"/>
      <c r="G1098" s="7"/>
      <c r="H1098" s="41">
        <v>7.58</v>
      </c>
      <c r="I1098" s="41">
        <v>14.9</v>
      </c>
      <c r="J1098" s="51">
        <v>0.813</v>
      </c>
      <c r="K1098" s="9">
        <f t="shared" si="22"/>
        <v>813</v>
      </c>
      <c r="L1098" s="39"/>
      <c r="M1098" s="54">
        <v>6.5</v>
      </c>
      <c r="N1098" s="49"/>
      <c r="O1098" s="37">
        <v>5.265</v>
      </c>
      <c r="P1098" s="40">
        <v>87</v>
      </c>
      <c r="Q1098" s="4"/>
      <c r="R1098" s="40"/>
      <c r="S1098" s="3" t="s">
        <v>35</v>
      </c>
    </row>
    <row r="1099" spans="1:19" ht="12" customHeight="1">
      <c r="A1099" s="4" t="s">
        <v>458</v>
      </c>
      <c r="B1099" s="4" t="s">
        <v>354</v>
      </c>
      <c r="C1099" s="5" t="s">
        <v>31</v>
      </c>
      <c r="D1099" s="6">
        <v>40114</v>
      </c>
      <c r="E1099" s="36">
        <v>0.4791666666666667</v>
      </c>
      <c r="F1099" s="7"/>
      <c r="G1099" s="7"/>
      <c r="H1099" s="41">
        <v>7.43</v>
      </c>
      <c r="I1099" s="41">
        <v>16.47</v>
      </c>
      <c r="J1099" s="51">
        <v>1.172</v>
      </c>
      <c r="K1099" s="9">
        <f t="shared" si="22"/>
        <v>1172</v>
      </c>
      <c r="L1099" s="39">
        <v>211.8</v>
      </c>
      <c r="M1099" s="54">
        <v>6.3</v>
      </c>
      <c r="N1099" s="49"/>
      <c r="O1099" s="37">
        <v>0.909</v>
      </c>
      <c r="P1099" s="40">
        <v>116</v>
      </c>
      <c r="Q1099" s="4"/>
      <c r="R1099" s="40"/>
      <c r="S1099" s="3" t="s">
        <v>35</v>
      </c>
    </row>
    <row r="1100" spans="1:20" ht="12" customHeight="1">
      <c r="A1100" s="4" t="s">
        <v>458</v>
      </c>
      <c r="B1100" s="4" t="s">
        <v>354</v>
      </c>
      <c r="C1100" s="5" t="s">
        <v>31</v>
      </c>
      <c r="D1100" s="6">
        <v>40120</v>
      </c>
      <c r="E1100" s="36">
        <v>0.4166666666666667</v>
      </c>
      <c r="F1100" s="7"/>
      <c r="G1100" s="7"/>
      <c r="H1100" s="41">
        <v>7.46</v>
      </c>
      <c r="I1100" s="41">
        <v>17.46</v>
      </c>
      <c r="J1100" s="51">
        <v>1.353</v>
      </c>
      <c r="K1100" s="9">
        <f t="shared" si="22"/>
        <v>1353</v>
      </c>
      <c r="L1100" s="39">
        <v>218.2</v>
      </c>
      <c r="M1100" s="54">
        <v>5.09</v>
      </c>
      <c r="N1100" s="49"/>
      <c r="O1100" s="37">
        <v>1.028</v>
      </c>
      <c r="P1100" s="40">
        <v>161</v>
      </c>
      <c r="Q1100" s="4"/>
      <c r="R1100" s="40"/>
      <c r="S1100" s="3" t="s">
        <v>35</v>
      </c>
      <c r="T1100" s="12" t="s">
        <v>478</v>
      </c>
    </row>
    <row r="1101" spans="1:19" ht="12" customHeight="1">
      <c r="A1101" s="4" t="s">
        <v>458</v>
      </c>
      <c r="B1101" s="4" t="s">
        <v>354</v>
      </c>
      <c r="C1101" s="5" t="s">
        <v>31</v>
      </c>
      <c r="D1101" s="6">
        <v>40127</v>
      </c>
      <c r="E1101" s="36">
        <v>0.44097222222222227</v>
      </c>
      <c r="F1101" s="7"/>
      <c r="G1101" s="7"/>
      <c r="H1101" s="41">
        <v>7.74</v>
      </c>
      <c r="I1101" s="41">
        <v>20.99</v>
      </c>
      <c r="J1101" s="51">
        <v>1.742</v>
      </c>
      <c r="K1101" s="9">
        <f t="shared" si="22"/>
        <v>1742</v>
      </c>
      <c r="L1101" s="39">
        <v>219.2</v>
      </c>
      <c r="M1101" s="54">
        <v>3.95</v>
      </c>
      <c r="N1101" s="49"/>
      <c r="O1101" s="37">
        <v>1.226</v>
      </c>
      <c r="P1101" s="40">
        <v>229</v>
      </c>
      <c r="Q1101" s="4"/>
      <c r="R1101" s="40">
        <v>80</v>
      </c>
      <c r="S1101" s="3" t="s">
        <v>35</v>
      </c>
    </row>
    <row r="1102" spans="1:20" ht="12" customHeight="1">
      <c r="A1102" s="4" t="s">
        <v>458</v>
      </c>
      <c r="B1102" s="4" t="s">
        <v>354</v>
      </c>
      <c r="C1102" s="5" t="s">
        <v>31</v>
      </c>
      <c r="D1102" s="6">
        <v>40134</v>
      </c>
      <c r="E1102" s="36">
        <v>0.3958333333333333</v>
      </c>
      <c r="F1102" s="7"/>
      <c r="G1102" s="7"/>
      <c r="H1102" s="41">
        <v>7.48</v>
      </c>
      <c r="I1102" s="41">
        <v>18.91</v>
      </c>
      <c r="J1102" s="51">
        <v>1.628</v>
      </c>
      <c r="K1102" s="9">
        <f t="shared" si="22"/>
        <v>1628</v>
      </c>
      <c r="L1102" s="39">
        <v>231.3</v>
      </c>
      <c r="M1102" s="54">
        <v>3.95</v>
      </c>
      <c r="N1102" s="49"/>
      <c r="O1102" s="37">
        <v>1.198</v>
      </c>
      <c r="P1102" s="40">
        <v>186</v>
      </c>
      <c r="Q1102" s="4"/>
      <c r="R1102" s="40"/>
      <c r="S1102" s="3" t="s">
        <v>35</v>
      </c>
      <c r="T1102" s="12" t="s">
        <v>479</v>
      </c>
    </row>
    <row r="1103" spans="1:20" ht="12" customHeight="1">
      <c r="A1103" s="4" t="s">
        <v>458</v>
      </c>
      <c r="B1103" s="4" t="s">
        <v>354</v>
      </c>
      <c r="C1103" s="5" t="s">
        <v>31</v>
      </c>
      <c r="D1103" s="6">
        <v>40140</v>
      </c>
      <c r="E1103" s="36">
        <v>0.4236111111111111</v>
      </c>
      <c r="F1103" s="7"/>
      <c r="G1103" s="7"/>
      <c r="H1103" s="41">
        <v>7.56</v>
      </c>
      <c r="I1103" s="41">
        <v>17.2</v>
      </c>
      <c r="J1103" s="51">
        <v>1.739</v>
      </c>
      <c r="K1103" s="9">
        <f t="shared" si="22"/>
        <v>1739</v>
      </c>
      <c r="L1103" s="39"/>
      <c r="M1103" s="54">
        <v>3.77</v>
      </c>
      <c r="N1103" s="49"/>
      <c r="O1103" s="37">
        <v>7.56</v>
      </c>
      <c r="P1103" s="40">
        <v>196</v>
      </c>
      <c r="Q1103" s="4"/>
      <c r="R1103" s="40"/>
      <c r="S1103" s="3" t="s">
        <v>35</v>
      </c>
      <c r="T1103" s="12" t="s">
        <v>479</v>
      </c>
    </row>
    <row r="1104" spans="1:20" ht="12" customHeight="1">
      <c r="A1104" s="4" t="s">
        <v>458</v>
      </c>
      <c r="B1104" s="4" t="s">
        <v>354</v>
      </c>
      <c r="C1104" s="5" t="s">
        <v>31</v>
      </c>
      <c r="D1104" s="6">
        <v>40149</v>
      </c>
      <c r="E1104" s="36">
        <v>0.4583333333333333</v>
      </c>
      <c r="F1104" s="7"/>
      <c r="G1104" s="7"/>
      <c r="H1104" s="41">
        <v>7.54</v>
      </c>
      <c r="I1104" s="41">
        <v>18.7</v>
      </c>
      <c r="J1104" s="51">
        <v>1.882</v>
      </c>
      <c r="K1104" s="9">
        <f t="shared" si="22"/>
        <v>1882</v>
      </c>
      <c r="L1104" s="39">
        <v>77</v>
      </c>
      <c r="M1104" s="54">
        <v>5.5</v>
      </c>
      <c r="N1104" s="49"/>
      <c r="O1104" s="37">
        <v>1.144</v>
      </c>
      <c r="P1104" s="40">
        <v>169</v>
      </c>
      <c r="Q1104" s="4"/>
      <c r="R1104" s="40"/>
      <c r="S1104" s="3" t="s">
        <v>35</v>
      </c>
      <c r="T1104" s="12" t="s">
        <v>480</v>
      </c>
    </row>
    <row r="1105" spans="1:20" ht="12" customHeight="1">
      <c r="A1105" s="4" t="s">
        <v>458</v>
      </c>
      <c r="B1105" s="4" t="s">
        <v>354</v>
      </c>
      <c r="C1105" s="5" t="s">
        <v>31</v>
      </c>
      <c r="D1105" s="6">
        <v>40154</v>
      </c>
      <c r="E1105" s="36">
        <v>0.4375</v>
      </c>
      <c r="F1105" s="7"/>
      <c r="G1105" s="7"/>
      <c r="H1105" s="41">
        <v>7.5</v>
      </c>
      <c r="I1105" s="41">
        <v>18</v>
      </c>
      <c r="J1105" s="51">
        <v>1.68</v>
      </c>
      <c r="K1105" s="9">
        <f t="shared" si="22"/>
        <v>1680</v>
      </c>
      <c r="L1105" s="39">
        <v>90.8</v>
      </c>
      <c r="M1105" s="54">
        <v>4.41</v>
      </c>
      <c r="N1105" s="49"/>
      <c r="O1105" s="37">
        <v>1.0595</v>
      </c>
      <c r="P1105" s="40">
        <v>168</v>
      </c>
      <c r="Q1105" s="4"/>
      <c r="R1105" s="40"/>
      <c r="S1105" s="3" t="s">
        <v>35</v>
      </c>
      <c r="T1105" s="12" t="s">
        <v>480</v>
      </c>
    </row>
    <row r="1106" spans="1:20" ht="12" customHeight="1">
      <c r="A1106" s="4" t="s">
        <v>458</v>
      </c>
      <c r="B1106" s="4" t="s">
        <v>354</v>
      </c>
      <c r="C1106" s="5" t="s">
        <v>31</v>
      </c>
      <c r="D1106" s="6">
        <v>40161</v>
      </c>
      <c r="E1106" s="36">
        <v>0.4166666666666667</v>
      </c>
      <c r="F1106" s="7"/>
      <c r="G1106" s="7"/>
      <c r="H1106" s="41">
        <v>7.65</v>
      </c>
      <c r="I1106" s="41">
        <v>17.1</v>
      </c>
      <c r="J1106" s="51">
        <v>1.751</v>
      </c>
      <c r="K1106" s="9">
        <f t="shared" si="22"/>
        <v>1751</v>
      </c>
      <c r="L1106" s="39">
        <v>100.9</v>
      </c>
      <c r="M1106" s="54">
        <v>5.06</v>
      </c>
      <c r="N1106" s="49"/>
      <c r="O1106" s="37">
        <v>1.092</v>
      </c>
      <c r="P1106" s="40">
        <v>162</v>
      </c>
      <c r="Q1106" s="4"/>
      <c r="R1106" s="40"/>
      <c r="S1106" s="3" t="s">
        <v>35</v>
      </c>
      <c r="T1106" s="12" t="s">
        <v>479</v>
      </c>
    </row>
    <row r="1107" spans="1:20" ht="12" customHeight="1">
      <c r="A1107" s="4" t="s">
        <v>458</v>
      </c>
      <c r="B1107" s="4" t="s">
        <v>354</v>
      </c>
      <c r="C1107" s="5" t="s">
        <v>31</v>
      </c>
      <c r="D1107" s="6">
        <v>40168</v>
      </c>
      <c r="E1107" s="36">
        <v>0.4513888888888889</v>
      </c>
      <c r="F1107" s="7"/>
      <c r="G1107" s="7"/>
      <c r="H1107" s="41">
        <v>7.52</v>
      </c>
      <c r="I1107" s="41">
        <v>17.8</v>
      </c>
      <c r="J1107" s="51">
        <v>1.838</v>
      </c>
      <c r="K1107" s="9">
        <f t="shared" si="22"/>
        <v>1838</v>
      </c>
      <c r="L1107" s="39">
        <v>105.6</v>
      </c>
      <c r="M1107" s="54">
        <v>4.28</v>
      </c>
      <c r="N1107" s="49"/>
      <c r="O1107" s="37">
        <v>1.1375</v>
      </c>
      <c r="P1107" s="40">
        <v>165</v>
      </c>
      <c r="Q1107" s="4"/>
      <c r="R1107" s="40"/>
      <c r="S1107" s="3" t="s">
        <v>35</v>
      </c>
      <c r="T1107" s="12" t="s">
        <v>479</v>
      </c>
    </row>
    <row r="1108" spans="1:20" ht="12" customHeight="1">
      <c r="A1108" s="4" t="s">
        <v>458</v>
      </c>
      <c r="B1108" s="4" t="s">
        <v>354</v>
      </c>
      <c r="C1108" s="5" t="s">
        <v>31</v>
      </c>
      <c r="D1108" s="6">
        <v>40176</v>
      </c>
      <c r="E1108" s="36">
        <v>0.4375</v>
      </c>
      <c r="F1108" s="7"/>
      <c r="G1108" s="7"/>
      <c r="H1108" s="41">
        <v>7.59</v>
      </c>
      <c r="I1108" s="41">
        <v>18.4</v>
      </c>
      <c r="J1108" s="51">
        <v>1.998</v>
      </c>
      <c r="K1108" s="9">
        <f t="shared" si="22"/>
        <v>1998</v>
      </c>
      <c r="L1108" s="39">
        <v>89.4</v>
      </c>
      <c r="M1108" s="54">
        <v>3.72</v>
      </c>
      <c r="N1108" s="49"/>
      <c r="O1108" s="37">
        <v>1.222</v>
      </c>
      <c r="P1108" s="40">
        <v>204</v>
      </c>
      <c r="Q1108" s="4"/>
      <c r="R1108" s="40"/>
      <c r="S1108" s="3" t="s">
        <v>35</v>
      </c>
      <c r="T1108" s="12" t="s">
        <v>481</v>
      </c>
    </row>
    <row r="1109" spans="1:19" ht="12" customHeight="1">
      <c r="A1109" s="4" t="s">
        <v>458</v>
      </c>
      <c r="B1109" s="4" t="s">
        <v>354</v>
      </c>
      <c r="C1109" s="5" t="s">
        <v>31</v>
      </c>
      <c r="D1109" s="6">
        <v>40192</v>
      </c>
      <c r="E1109" s="36">
        <v>0.5625</v>
      </c>
      <c r="F1109" s="7"/>
      <c r="G1109" s="7"/>
      <c r="H1109" s="41">
        <v>7.53</v>
      </c>
      <c r="I1109" s="41">
        <v>20.6</v>
      </c>
      <c r="J1109" s="51">
        <v>2.276</v>
      </c>
      <c r="K1109" s="9">
        <f t="shared" si="22"/>
        <v>2276</v>
      </c>
      <c r="L1109" s="39">
        <v>104.2</v>
      </c>
      <c r="M1109" s="54">
        <v>5.05</v>
      </c>
      <c r="N1109" s="49"/>
      <c r="O1109" s="37">
        <v>1.352</v>
      </c>
      <c r="P1109" s="40">
        <v>195</v>
      </c>
      <c r="Q1109" s="4"/>
      <c r="R1109" s="40"/>
      <c r="S1109" s="3" t="s">
        <v>35</v>
      </c>
    </row>
    <row r="1110" spans="1:19" ht="12" customHeight="1">
      <c r="A1110" s="4" t="s">
        <v>458</v>
      </c>
      <c r="B1110" s="4" t="s">
        <v>354</v>
      </c>
      <c r="C1110" s="5" t="s">
        <v>31</v>
      </c>
      <c r="D1110" s="6">
        <v>40196</v>
      </c>
      <c r="E1110" s="36">
        <v>0.375</v>
      </c>
      <c r="F1110" s="7"/>
      <c r="G1110" s="7"/>
      <c r="H1110" s="41">
        <v>7.61</v>
      </c>
      <c r="I1110" s="41">
        <v>16.9</v>
      </c>
      <c r="J1110" s="51">
        <v>2.33</v>
      </c>
      <c r="K1110" s="9">
        <f t="shared" si="22"/>
        <v>2330</v>
      </c>
      <c r="L1110" s="39">
        <v>88.9</v>
      </c>
      <c r="M1110" s="54">
        <v>4.7</v>
      </c>
      <c r="N1110" s="49"/>
      <c r="O1110" s="37">
        <v>1.4495</v>
      </c>
      <c r="P1110" s="40">
        <v>195</v>
      </c>
      <c r="Q1110" s="4"/>
      <c r="R1110" s="40"/>
      <c r="S1110" s="3" t="s">
        <v>35</v>
      </c>
    </row>
    <row r="1111" spans="1:19" ht="12" customHeight="1">
      <c r="A1111" s="4" t="s">
        <v>458</v>
      </c>
      <c r="B1111" s="4" t="s">
        <v>354</v>
      </c>
      <c r="C1111" s="5" t="s">
        <v>31</v>
      </c>
      <c r="D1111" s="6">
        <v>40203</v>
      </c>
      <c r="E1111" s="36">
        <v>0.5694444444444444</v>
      </c>
      <c r="F1111" s="7"/>
      <c r="G1111" s="7"/>
      <c r="H1111" s="41">
        <v>7.96</v>
      </c>
      <c r="I1111" s="41">
        <v>26</v>
      </c>
      <c r="J1111" s="51">
        <v>2.676</v>
      </c>
      <c r="K1111" s="9">
        <f t="shared" si="22"/>
        <v>2676</v>
      </c>
      <c r="L1111" s="39">
        <v>149.6</v>
      </c>
      <c r="M1111" s="54">
        <v>6</v>
      </c>
      <c r="N1111" s="49"/>
      <c r="O1111" s="37">
        <v>1.4365</v>
      </c>
      <c r="P1111" s="40">
        <f>0.81*300</f>
        <v>243.00000000000003</v>
      </c>
      <c r="Q1111" s="4"/>
      <c r="R1111" s="40"/>
      <c r="S1111" s="3" t="s">
        <v>35</v>
      </c>
    </row>
    <row r="1112" spans="1:19" ht="12" customHeight="1">
      <c r="A1112" s="4" t="s">
        <v>458</v>
      </c>
      <c r="B1112" s="4" t="s">
        <v>354</v>
      </c>
      <c r="C1112" s="5" t="s">
        <v>31</v>
      </c>
      <c r="D1112" s="6">
        <v>40210</v>
      </c>
      <c r="E1112" s="36">
        <v>0.59375</v>
      </c>
      <c r="F1112" s="7"/>
      <c r="G1112" s="7"/>
      <c r="H1112" s="41">
        <v>8.08</v>
      </c>
      <c r="I1112" s="41">
        <v>23.4</v>
      </c>
      <c r="J1112" s="51">
        <v>2.691</v>
      </c>
      <c r="K1112" s="9">
        <f t="shared" si="22"/>
        <v>2691</v>
      </c>
      <c r="L1112" s="39">
        <v>136.7</v>
      </c>
      <c r="M1112" s="54">
        <v>8.23</v>
      </c>
      <c r="N1112" s="49"/>
      <c r="O1112" s="37">
        <v>1.508</v>
      </c>
      <c r="P1112" s="40">
        <f>0.74*300</f>
        <v>222</v>
      </c>
      <c r="Q1112" s="4"/>
      <c r="R1112" s="40"/>
      <c r="S1112" s="3" t="s">
        <v>56</v>
      </c>
    </row>
    <row r="1113" spans="1:19" ht="12" customHeight="1">
      <c r="A1113" s="4" t="s">
        <v>458</v>
      </c>
      <c r="B1113" s="4" t="s">
        <v>354</v>
      </c>
      <c r="C1113" s="5" t="s">
        <v>31</v>
      </c>
      <c r="D1113" s="6">
        <v>40217</v>
      </c>
      <c r="E1113" s="36">
        <v>0.5729166666666666</v>
      </c>
      <c r="F1113" s="7"/>
      <c r="G1113" s="7"/>
      <c r="H1113" s="41">
        <v>8.03</v>
      </c>
      <c r="I1113" s="41">
        <v>28.2</v>
      </c>
      <c r="J1113" s="51">
        <v>2.403</v>
      </c>
      <c r="K1113" s="9">
        <f t="shared" si="22"/>
        <v>2403</v>
      </c>
      <c r="L1113" s="39">
        <v>86.4</v>
      </c>
      <c r="M1113" s="54">
        <v>5.37</v>
      </c>
      <c r="N1113" s="49"/>
      <c r="O1113" s="37">
        <v>1.565</v>
      </c>
      <c r="P1113" s="40">
        <v>210</v>
      </c>
      <c r="Q1113" s="4"/>
      <c r="R1113" s="40"/>
      <c r="S1113" s="3" t="s">
        <v>35</v>
      </c>
    </row>
    <row r="1114" spans="1:19" ht="12" customHeight="1">
      <c r="A1114" s="4" t="s">
        <v>458</v>
      </c>
      <c r="B1114" s="4" t="s">
        <v>354</v>
      </c>
      <c r="C1114" s="5" t="s">
        <v>31</v>
      </c>
      <c r="D1114" s="6">
        <v>40224</v>
      </c>
      <c r="E1114" s="36">
        <v>0.5</v>
      </c>
      <c r="F1114" s="7"/>
      <c r="G1114" s="7"/>
      <c r="H1114" s="41">
        <v>7.76</v>
      </c>
      <c r="I1114" s="41">
        <v>19.3</v>
      </c>
      <c r="J1114" s="51">
        <v>2.566</v>
      </c>
      <c r="K1114" s="9">
        <f t="shared" si="22"/>
        <v>2566</v>
      </c>
      <c r="L1114" s="39">
        <v>-11.3</v>
      </c>
      <c r="M1114" s="54">
        <v>3</v>
      </c>
      <c r="N1114" s="49"/>
      <c r="O1114" s="37">
        <v>1.5405</v>
      </c>
      <c r="P1114" s="40">
        <v>201</v>
      </c>
      <c r="Q1114" s="4"/>
      <c r="R1114" s="40"/>
      <c r="S1114" s="3" t="s">
        <v>11</v>
      </c>
    </row>
    <row r="1115" spans="1:19" ht="12" customHeight="1">
      <c r="A1115" s="4" t="s">
        <v>458</v>
      </c>
      <c r="B1115" s="4" t="s">
        <v>354</v>
      </c>
      <c r="C1115" s="5" t="s">
        <v>31</v>
      </c>
      <c r="D1115" s="6">
        <v>40231</v>
      </c>
      <c r="E1115" s="36">
        <v>0.5104166666666666</v>
      </c>
      <c r="F1115" s="7"/>
      <c r="G1115" s="7"/>
      <c r="H1115" s="41">
        <v>7.65</v>
      </c>
      <c r="I1115" s="41">
        <v>25.2</v>
      </c>
      <c r="J1115" s="51">
        <v>2.65</v>
      </c>
      <c r="K1115" s="9">
        <f t="shared" si="22"/>
        <v>2650</v>
      </c>
      <c r="L1115" s="39">
        <v>51</v>
      </c>
      <c r="M1115" s="54">
        <v>6.32</v>
      </c>
      <c r="N1115" s="49"/>
      <c r="O1115" s="37">
        <v>1.632</v>
      </c>
      <c r="P1115" s="40">
        <f>0.75*300</f>
        <v>225</v>
      </c>
      <c r="Q1115" s="4"/>
      <c r="R1115" s="40"/>
      <c r="S1115" s="3" t="s">
        <v>11</v>
      </c>
    </row>
    <row r="1116" spans="1:19" ht="12" customHeight="1">
      <c r="A1116" s="4" t="s">
        <v>458</v>
      </c>
      <c r="B1116" s="4" t="s">
        <v>354</v>
      </c>
      <c r="C1116" s="5" t="s">
        <v>31</v>
      </c>
      <c r="D1116" s="6">
        <v>40238</v>
      </c>
      <c r="E1116" s="36">
        <v>0.4270833333333333</v>
      </c>
      <c r="F1116" s="7"/>
      <c r="G1116" s="7"/>
      <c r="H1116" s="41">
        <v>7.92</v>
      </c>
      <c r="I1116" s="41">
        <v>17.2</v>
      </c>
      <c r="J1116" s="51">
        <v>2.613</v>
      </c>
      <c r="K1116" s="9">
        <f t="shared" si="22"/>
        <v>2613</v>
      </c>
      <c r="L1116" s="39">
        <v>65.7</v>
      </c>
      <c r="M1116" s="54">
        <v>3.75</v>
      </c>
      <c r="N1116" s="49"/>
      <c r="O1116" s="37">
        <v>1.638</v>
      </c>
      <c r="P1116" s="40">
        <v>270</v>
      </c>
      <c r="Q1116" s="4"/>
      <c r="R1116" s="40"/>
      <c r="S1116" s="3" t="s">
        <v>11</v>
      </c>
    </row>
    <row r="1117" spans="1:19" ht="12" customHeight="1">
      <c r="A1117" s="4" t="s">
        <v>458</v>
      </c>
      <c r="B1117" s="4" t="s">
        <v>354</v>
      </c>
      <c r="C1117" s="5" t="s">
        <v>31</v>
      </c>
      <c r="D1117" s="6">
        <v>40242</v>
      </c>
      <c r="E1117" s="36">
        <v>0.5243055555555556</v>
      </c>
      <c r="F1117" s="7"/>
      <c r="G1117" s="7"/>
      <c r="H1117" s="41">
        <v>7.94</v>
      </c>
      <c r="I1117" s="41">
        <v>21.8</v>
      </c>
      <c r="J1117" s="51">
        <v>2.811</v>
      </c>
      <c r="K1117" s="9">
        <f t="shared" si="22"/>
        <v>2811</v>
      </c>
      <c r="L1117" s="39">
        <v>-9.2</v>
      </c>
      <c r="M1117" s="54">
        <v>4.94</v>
      </c>
      <c r="N1117" s="49"/>
      <c r="O1117" s="37">
        <v>1.6185</v>
      </c>
      <c r="P1117" s="40">
        <v>234</v>
      </c>
      <c r="Q1117" s="4"/>
      <c r="R1117" s="40"/>
      <c r="S1117" s="3" t="s">
        <v>56</v>
      </c>
    </row>
    <row r="1118" spans="1:19" ht="12" customHeight="1">
      <c r="A1118" s="4" t="s">
        <v>458</v>
      </c>
      <c r="B1118" s="4" t="s">
        <v>354</v>
      </c>
      <c r="C1118" s="5" t="s">
        <v>31</v>
      </c>
      <c r="D1118" s="6">
        <v>40246</v>
      </c>
      <c r="E1118" s="36">
        <v>0.4270833333333333</v>
      </c>
      <c r="F1118" s="7"/>
      <c r="G1118" s="7"/>
      <c r="H1118" s="41">
        <v>7.94</v>
      </c>
      <c r="I1118" s="41">
        <v>16</v>
      </c>
      <c r="J1118" s="51">
        <v>2.524</v>
      </c>
      <c r="K1118" s="9">
        <f t="shared" si="22"/>
        <v>2524</v>
      </c>
      <c r="L1118" s="39">
        <v>71.9</v>
      </c>
      <c r="M1118" s="54">
        <v>4.4</v>
      </c>
      <c r="N1118" s="49"/>
      <c r="O1118" s="37">
        <v>1.6055</v>
      </c>
      <c r="P1118" s="40">
        <v>183</v>
      </c>
      <c r="Q1118" s="4"/>
      <c r="R1118" s="40"/>
      <c r="S1118" s="3" t="s">
        <v>11</v>
      </c>
    </row>
    <row r="1119" spans="1:19" ht="12" customHeight="1">
      <c r="A1119" s="4" t="s">
        <v>458</v>
      </c>
      <c r="B1119" s="4" t="s">
        <v>354</v>
      </c>
      <c r="C1119" s="5" t="s">
        <v>31</v>
      </c>
      <c r="D1119" s="6">
        <v>40249</v>
      </c>
      <c r="E1119" s="36">
        <v>0.40277777777777773</v>
      </c>
      <c r="F1119" s="7"/>
      <c r="G1119" s="7"/>
      <c r="H1119" s="41">
        <v>7.92</v>
      </c>
      <c r="I1119" s="41">
        <v>15.4</v>
      </c>
      <c r="J1119" s="51">
        <v>2.25</v>
      </c>
      <c r="K1119" s="9">
        <f t="shared" si="22"/>
        <v>2250</v>
      </c>
      <c r="L1119" s="39">
        <v>32.2</v>
      </c>
      <c r="M1119" s="54">
        <v>5.3</v>
      </c>
      <c r="N1119" s="49"/>
      <c r="O1119" s="37">
        <v>1.456</v>
      </c>
      <c r="P1119" s="40">
        <v>225</v>
      </c>
      <c r="Q1119" s="4"/>
      <c r="R1119" s="40"/>
      <c r="S1119" s="3" t="s">
        <v>11</v>
      </c>
    </row>
    <row r="1120" spans="1:19" ht="12" customHeight="1">
      <c r="A1120" s="4" t="s">
        <v>458</v>
      </c>
      <c r="B1120" s="4" t="s">
        <v>354</v>
      </c>
      <c r="C1120" s="5" t="s">
        <v>31</v>
      </c>
      <c r="D1120" s="6">
        <v>40252</v>
      </c>
      <c r="E1120" s="36">
        <v>0.40625</v>
      </c>
      <c r="F1120" s="7"/>
      <c r="G1120" s="7"/>
      <c r="H1120" s="41">
        <v>7.88</v>
      </c>
      <c r="I1120" s="41">
        <v>17.5</v>
      </c>
      <c r="J1120" s="51">
        <v>2.284</v>
      </c>
      <c r="K1120" s="9">
        <f t="shared" si="22"/>
        <v>2284</v>
      </c>
      <c r="L1120" s="39">
        <v>15.1</v>
      </c>
      <c r="M1120" s="54">
        <v>4</v>
      </c>
      <c r="N1120" s="49"/>
      <c r="O1120" s="37">
        <v>1.417</v>
      </c>
      <c r="P1120" s="40">
        <v>210</v>
      </c>
      <c r="Q1120" s="4"/>
      <c r="R1120" s="40"/>
      <c r="S1120" s="3" t="s">
        <v>11</v>
      </c>
    </row>
    <row r="1121" spans="1:19" ht="12" customHeight="1">
      <c r="A1121" s="4" t="s">
        <v>458</v>
      </c>
      <c r="B1121" s="4" t="s">
        <v>354</v>
      </c>
      <c r="C1121" s="5" t="s">
        <v>31</v>
      </c>
      <c r="D1121" s="6">
        <v>40256</v>
      </c>
      <c r="E1121" s="36">
        <v>0.5</v>
      </c>
      <c r="F1121" s="7"/>
      <c r="G1121" s="7"/>
      <c r="H1121" s="41">
        <v>7.91</v>
      </c>
      <c r="I1121" s="41">
        <v>19.05</v>
      </c>
      <c r="J1121" s="51">
        <v>2.413</v>
      </c>
      <c r="K1121" s="9">
        <f t="shared" si="22"/>
        <v>2413</v>
      </c>
      <c r="L1121" s="39">
        <v>61</v>
      </c>
      <c r="M1121" s="54">
        <v>5.53</v>
      </c>
      <c r="N1121" s="49"/>
      <c r="O1121" s="37">
        <v>1.48</v>
      </c>
      <c r="P1121" s="40">
        <v>225</v>
      </c>
      <c r="Q1121" s="4"/>
      <c r="R1121" s="40"/>
      <c r="S1121" s="3" t="s">
        <v>60</v>
      </c>
    </row>
    <row r="1122" spans="1:19" ht="12" customHeight="1">
      <c r="A1122" s="4" t="s">
        <v>458</v>
      </c>
      <c r="B1122" s="4" t="s">
        <v>354</v>
      </c>
      <c r="C1122" s="5" t="s">
        <v>31</v>
      </c>
      <c r="D1122" s="6">
        <v>40259</v>
      </c>
      <c r="E1122" s="36">
        <v>0.40972222222222227</v>
      </c>
      <c r="F1122" s="7"/>
      <c r="G1122" s="7"/>
      <c r="H1122" s="41">
        <v>8.08</v>
      </c>
      <c r="I1122" s="41">
        <v>17.1</v>
      </c>
      <c r="J1122" s="51">
        <v>2.422</v>
      </c>
      <c r="K1122" s="9">
        <f t="shared" si="22"/>
        <v>2422</v>
      </c>
      <c r="L1122" s="39">
        <v>28.4</v>
      </c>
      <c r="M1122" s="54">
        <v>5.18</v>
      </c>
      <c r="N1122" s="49"/>
      <c r="O1122" s="37">
        <v>1.508</v>
      </c>
      <c r="P1122" s="40">
        <v>210</v>
      </c>
      <c r="Q1122" s="4"/>
      <c r="R1122" s="40"/>
      <c r="S1122" s="3" t="s">
        <v>11</v>
      </c>
    </row>
    <row r="1123" spans="1:19" ht="12" customHeight="1">
      <c r="A1123" s="4" t="s">
        <v>458</v>
      </c>
      <c r="B1123" s="4" t="s">
        <v>354</v>
      </c>
      <c r="C1123" s="5" t="s">
        <v>31</v>
      </c>
      <c r="D1123" s="6">
        <v>40263</v>
      </c>
      <c r="E1123" s="36">
        <v>0.517361111111111</v>
      </c>
      <c r="F1123" s="7"/>
      <c r="G1123" s="7"/>
      <c r="H1123" s="41">
        <v>7.85</v>
      </c>
      <c r="I1123" s="41">
        <v>19.2</v>
      </c>
      <c r="J1123" s="51">
        <v>2.625</v>
      </c>
      <c r="K1123" s="9">
        <f t="shared" si="22"/>
        <v>2625</v>
      </c>
      <c r="L1123" s="39">
        <v>120.2</v>
      </c>
      <c r="M1123" s="54">
        <v>5.5</v>
      </c>
      <c r="N1123" s="49"/>
      <c r="O1123" s="37">
        <v>1.5795</v>
      </c>
      <c r="P1123" s="40">
        <v>204</v>
      </c>
      <c r="Q1123" s="4"/>
      <c r="R1123" s="40"/>
      <c r="S1123" s="3" t="s">
        <v>56</v>
      </c>
    </row>
    <row r="1124" spans="1:19" ht="12" customHeight="1">
      <c r="A1124" s="4" t="s">
        <v>458</v>
      </c>
      <c r="B1124" s="4" t="s">
        <v>354</v>
      </c>
      <c r="C1124" s="5" t="s">
        <v>31</v>
      </c>
      <c r="D1124" s="6">
        <v>40266</v>
      </c>
      <c r="E1124" s="36">
        <v>0.3923611111111111</v>
      </c>
      <c r="F1124" s="7"/>
      <c r="G1124" s="7"/>
      <c r="H1124" s="41">
        <v>8.26</v>
      </c>
      <c r="I1124" s="41">
        <v>18.4</v>
      </c>
      <c r="J1124" s="51">
        <v>2.481</v>
      </c>
      <c r="K1124" s="9">
        <v>2481</v>
      </c>
      <c r="L1124" s="39"/>
      <c r="M1124" s="54">
        <v>3.71</v>
      </c>
      <c r="N1124" s="49"/>
      <c r="O1124" s="37">
        <v>1.843</v>
      </c>
      <c r="P1124" s="40">
        <v>270</v>
      </c>
      <c r="Q1124" s="4"/>
      <c r="R1124" s="40"/>
      <c r="S1124" s="3" t="s">
        <v>11</v>
      </c>
    </row>
    <row r="1125" spans="1:19" ht="12" customHeight="1">
      <c r="A1125" s="4" t="s">
        <v>458</v>
      </c>
      <c r="B1125" s="4" t="s">
        <v>354</v>
      </c>
      <c r="C1125" s="5" t="s">
        <v>31</v>
      </c>
      <c r="D1125" s="6">
        <v>40269</v>
      </c>
      <c r="E1125" s="36">
        <v>0.4270833333333333</v>
      </c>
      <c r="F1125" s="7"/>
      <c r="G1125" s="7"/>
      <c r="H1125" s="41">
        <v>8.08</v>
      </c>
      <c r="I1125" s="41">
        <v>15.1</v>
      </c>
      <c r="J1125" s="51">
        <v>2.253</v>
      </c>
      <c r="K1125" s="9">
        <v>2253</v>
      </c>
      <c r="L1125" s="39">
        <v>-1</v>
      </c>
      <c r="M1125" s="54">
        <v>4.39</v>
      </c>
      <c r="N1125" s="49"/>
      <c r="O1125" s="37">
        <v>1.4625</v>
      </c>
      <c r="P1125" s="40">
        <v>210</v>
      </c>
      <c r="Q1125" s="4"/>
      <c r="R1125" s="40"/>
      <c r="S1125" s="3" t="s">
        <v>11</v>
      </c>
    </row>
    <row r="1126" spans="1:19" ht="12" customHeight="1">
      <c r="A1126" s="4" t="s">
        <v>458</v>
      </c>
      <c r="B1126" s="4" t="s">
        <v>354</v>
      </c>
      <c r="C1126" s="5" t="s">
        <v>31</v>
      </c>
      <c r="D1126" s="6">
        <v>40274</v>
      </c>
      <c r="E1126" s="36">
        <v>0.3958333333333333</v>
      </c>
      <c r="F1126" s="7"/>
      <c r="G1126" s="7"/>
      <c r="H1126" s="41">
        <v>8.05</v>
      </c>
      <c r="I1126" s="41">
        <v>17.4</v>
      </c>
      <c r="J1126" s="51">
        <v>2.411</v>
      </c>
      <c r="K1126" s="9">
        <v>2411</v>
      </c>
      <c r="L1126" s="39">
        <v>27</v>
      </c>
      <c r="M1126" s="54">
        <v>3.98</v>
      </c>
      <c r="N1126" s="49"/>
      <c r="O1126" s="37">
        <v>1.495</v>
      </c>
      <c r="P1126" s="40">
        <v>210</v>
      </c>
      <c r="Q1126" s="4"/>
      <c r="R1126" s="40"/>
      <c r="S1126" s="3" t="s">
        <v>11</v>
      </c>
    </row>
    <row r="1127" spans="1:19" ht="12" customHeight="1">
      <c r="A1127" s="7" t="s">
        <v>482</v>
      </c>
      <c r="B1127" s="4" t="s">
        <v>354</v>
      </c>
      <c r="C1127" s="5" t="s">
        <v>31</v>
      </c>
      <c r="D1127" s="6">
        <v>40143</v>
      </c>
      <c r="E1127" s="13">
        <v>0.375</v>
      </c>
      <c r="F1127" s="7">
        <v>303479</v>
      </c>
      <c r="G1127" s="7">
        <v>6079269</v>
      </c>
      <c r="H1127" s="8">
        <v>7.38</v>
      </c>
      <c r="I1127" s="8">
        <v>22.2</v>
      </c>
      <c r="J1127" s="8">
        <v>2.17</v>
      </c>
      <c r="K1127" s="9">
        <f t="shared" si="22"/>
        <v>2170</v>
      </c>
      <c r="L1127" s="11"/>
      <c r="M1127" s="7">
        <v>5.64</v>
      </c>
      <c r="N1127" s="49"/>
      <c r="O1127" s="8">
        <v>1.241</v>
      </c>
      <c r="P1127" s="7">
        <v>95</v>
      </c>
      <c r="Q1127" s="7"/>
      <c r="R1127" s="11"/>
      <c r="S1127" s="15" t="s">
        <v>35</v>
      </c>
    </row>
    <row r="1128" spans="1:19" ht="12" customHeight="1">
      <c r="A1128" s="7" t="s">
        <v>482</v>
      </c>
      <c r="B1128" s="4" t="s">
        <v>354</v>
      </c>
      <c r="C1128" s="5" t="s">
        <v>31</v>
      </c>
      <c r="D1128" s="6">
        <v>40147</v>
      </c>
      <c r="E1128" s="13">
        <v>0.40625</v>
      </c>
      <c r="F1128" s="7">
        <v>303479</v>
      </c>
      <c r="G1128" s="7">
        <v>6079269</v>
      </c>
      <c r="H1128" s="8">
        <v>7.55</v>
      </c>
      <c r="I1128" s="8">
        <v>18.8</v>
      </c>
      <c r="J1128" s="8">
        <v>2.37</v>
      </c>
      <c r="K1128" s="9">
        <f t="shared" si="22"/>
        <v>2370</v>
      </c>
      <c r="L1128" s="11">
        <v>71.6</v>
      </c>
      <c r="M1128" s="7">
        <v>5.4</v>
      </c>
      <c r="N1128" s="49"/>
      <c r="O1128" s="8">
        <v>1.436</v>
      </c>
      <c r="P1128" s="7">
        <v>63</v>
      </c>
      <c r="Q1128" s="7"/>
      <c r="R1128" s="11"/>
      <c r="S1128" s="15" t="s">
        <v>35</v>
      </c>
    </row>
    <row r="1129" spans="1:19" ht="12" customHeight="1">
      <c r="A1129" s="7" t="s">
        <v>482</v>
      </c>
      <c r="B1129" s="4" t="s">
        <v>354</v>
      </c>
      <c r="C1129" s="5" t="s">
        <v>31</v>
      </c>
      <c r="D1129" s="6">
        <v>40150</v>
      </c>
      <c r="E1129" s="13">
        <v>0.4305555555555556</v>
      </c>
      <c r="F1129" s="7">
        <v>303479</v>
      </c>
      <c r="G1129" s="7">
        <v>6079269</v>
      </c>
      <c r="H1129" s="8">
        <v>7.1</v>
      </c>
      <c r="I1129" s="8">
        <v>20.63</v>
      </c>
      <c r="J1129" s="8">
        <v>2.349</v>
      </c>
      <c r="K1129" s="9">
        <f t="shared" si="22"/>
        <v>2349</v>
      </c>
      <c r="L1129" s="11">
        <v>105.9</v>
      </c>
      <c r="M1129" s="7">
        <v>6.8</v>
      </c>
      <c r="N1129" s="49"/>
      <c r="O1129" s="8">
        <v>1.3845</v>
      </c>
      <c r="P1129" s="7">
        <v>74</v>
      </c>
      <c r="Q1129" s="7"/>
      <c r="R1129" s="11"/>
      <c r="S1129" s="15" t="s">
        <v>35</v>
      </c>
    </row>
    <row r="1130" spans="1:19" ht="12" customHeight="1">
      <c r="A1130" s="7" t="s">
        <v>482</v>
      </c>
      <c r="B1130" s="4" t="s">
        <v>354</v>
      </c>
      <c r="C1130" s="5" t="s">
        <v>31</v>
      </c>
      <c r="D1130" s="6">
        <v>40154</v>
      </c>
      <c r="E1130" s="13">
        <v>0.4479166666666667</v>
      </c>
      <c r="F1130" s="7">
        <v>303479</v>
      </c>
      <c r="G1130" s="7">
        <v>6079269</v>
      </c>
      <c r="H1130" s="8">
        <v>7.39</v>
      </c>
      <c r="I1130" s="8">
        <v>22.5</v>
      </c>
      <c r="J1130" s="8">
        <v>2.483</v>
      </c>
      <c r="K1130" s="9">
        <f t="shared" si="22"/>
        <v>2483</v>
      </c>
      <c r="L1130" s="11">
        <v>101.1</v>
      </c>
      <c r="M1130" s="7">
        <v>6.82</v>
      </c>
      <c r="N1130" s="49"/>
      <c r="O1130" s="8">
        <v>1.4105</v>
      </c>
      <c r="P1130" s="7">
        <v>79</v>
      </c>
      <c r="Q1130" s="7"/>
      <c r="R1130" s="11"/>
      <c r="S1130" s="15" t="s">
        <v>35</v>
      </c>
    </row>
    <row r="1131" spans="1:19" ht="12" customHeight="1">
      <c r="A1131" s="7" t="s">
        <v>482</v>
      </c>
      <c r="B1131" s="4" t="s">
        <v>354</v>
      </c>
      <c r="C1131" s="5" t="s">
        <v>31</v>
      </c>
      <c r="D1131" s="6">
        <v>40156</v>
      </c>
      <c r="E1131" s="13">
        <v>0.375</v>
      </c>
      <c r="F1131" s="7">
        <v>303479</v>
      </c>
      <c r="G1131" s="7">
        <v>6079269</v>
      </c>
      <c r="H1131" s="8">
        <v>7.43</v>
      </c>
      <c r="I1131" s="8">
        <v>22.5</v>
      </c>
      <c r="J1131" s="8">
        <v>2.441</v>
      </c>
      <c r="K1131" s="9">
        <f t="shared" si="22"/>
        <v>2441</v>
      </c>
      <c r="L1131" s="11"/>
      <c r="M1131" s="7">
        <v>6.46</v>
      </c>
      <c r="N1131" s="49"/>
      <c r="O1131" s="8">
        <v>1.378</v>
      </c>
      <c r="P1131" s="7">
        <v>126</v>
      </c>
      <c r="Q1131" s="7"/>
      <c r="R1131" s="11"/>
      <c r="S1131" s="15" t="s">
        <v>35</v>
      </c>
    </row>
    <row r="1132" spans="1:19" ht="12" customHeight="1">
      <c r="A1132" s="7" t="s">
        <v>482</v>
      </c>
      <c r="B1132" s="4" t="s">
        <v>354</v>
      </c>
      <c r="C1132" s="5" t="s">
        <v>31</v>
      </c>
      <c r="D1132" s="6">
        <v>40161</v>
      </c>
      <c r="E1132" s="13">
        <v>0.4270833333333333</v>
      </c>
      <c r="F1132" s="7">
        <v>303479</v>
      </c>
      <c r="G1132" s="7">
        <v>6079269</v>
      </c>
      <c r="H1132" s="8">
        <v>7.31</v>
      </c>
      <c r="I1132" s="8">
        <v>21.5</v>
      </c>
      <c r="J1132" s="8">
        <v>2.668</v>
      </c>
      <c r="K1132" s="9">
        <f t="shared" si="22"/>
        <v>2668</v>
      </c>
      <c r="L1132" s="11">
        <v>117.3</v>
      </c>
      <c r="M1132" s="7">
        <v>6.68</v>
      </c>
      <c r="N1132" s="49"/>
      <c r="O1132" s="8">
        <v>1.5405</v>
      </c>
      <c r="P1132" s="7">
        <v>83</v>
      </c>
      <c r="Q1132" s="7"/>
      <c r="R1132" s="11"/>
      <c r="S1132" s="15" t="s">
        <v>35</v>
      </c>
    </row>
    <row r="1133" spans="1:19" ht="12" customHeight="1">
      <c r="A1133" s="7" t="s">
        <v>482</v>
      </c>
      <c r="B1133" s="4" t="s">
        <v>354</v>
      </c>
      <c r="C1133" s="5" t="s">
        <v>31</v>
      </c>
      <c r="D1133" s="6">
        <v>40165</v>
      </c>
      <c r="E1133" s="13">
        <v>0.3680555555555556</v>
      </c>
      <c r="F1133" s="7">
        <v>303479</v>
      </c>
      <c r="G1133" s="7">
        <v>6079269</v>
      </c>
      <c r="H1133" s="8">
        <v>7.31</v>
      </c>
      <c r="I1133" s="8">
        <v>19.3</v>
      </c>
      <c r="J1133" s="8">
        <v>2.872</v>
      </c>
      <c r="K1133" s="9">
        <f t="shared" si="22"/>
        <v>2872</v>
      </c>
      <c r="L1133" s="11">
        <v>102.9</v>
      </c>
      <c r="M1133" s="7">
        <v>5.64</v>
      </c>
      <c r="N1133" s="49"/>
      <c r="O1133" s="8">
        <v>1.7225</v>
      </c>
      <c r="P1133" s="7">
        <v>78</v>
      </c>
      <c r="Q1133" s="7"/>
      <c r="R1133" s="11"/>
      <c r="S1133" s="15" t="s">
        <v>35</v>
      </c>
    </row>
    <row r="1134" spans="1:19" ht="12" customHeight="1">
      <c r="A1134" s="7" t="s">
        <v>482</v>
      </c>
      <c r="B1134" s="4" t="s">
        <v>354</v>
      </c>
      <c r="C1134" s="5" t="s">
        <v>31</v>
      </c>
      <c r="D1134" s="6">
        <v>40168</v>
      </c>
      <c r="E1134" s="13">
        <v>0.4513888888888889</v>
      </c>
      <c r="F1134" s="7">
        <v>303479</v>
      </c>
      <c r="G1134" s="7">
        <v>6079269</v>
      </c>
      <c r="H1134" s="8">
        <v>7.44</v>
      </c>
      <c r="I1134" s="8">
        <v>24.6</v>
      </c>
      <c r="J1134" s="8">
        <v>3.118</v>
      </c>
      <c r="K1134" s="9">
        <f t="shared" si="22"/>
        <v>3118</v>
      </c>
      <c r="L1134" s="11">
        <v>105.8</v>
      </c>
      <c r="M1134" s="7">
        <v>8.02</v>
      </c>
      <c r="N1134" s="49"/>
      <c r="O1134" s="8">
        <v>1.716</v>
      </c>
      <c r="P1134" s="7">
        <v>95</v>
      </c>
      <c r="Q1134" s="7"/>
      <c r="R1134" s="11"/>
      <c r="S1134" s="15" t="s">
        <v>35</v>
      </c>
    </row>
    <row r="1135" spans="1:19" ht="12" customHeight="1">
      <c r="A1135" s="7" t="s">
        <v>482</v>
      </c>
      <c r="B1135" s="4" t="s">
        <v>354</v>
      </c>
      <c r="C1135" s="5" t="s">
        <v>31</v>
      </c>
      <c r="D1135" s="6">
        <v>40176</v>
      </c>
      <c r="E1135" s="13">
        <v>0.4479166666666667</v>
      </c>
      <c r="F1135" s="7">
        <v>303479</v>
      </c>
      <c r="G1135" s="7">
        <v>6079269</v>
      </c>
      <c r="H1135" s="8">
        <v>7.27</v>
      </c>
      <c r="I1135" s="8">
        <v>24.6</v>
      </c>
      <c r="J1135" s="8">
        <v>3.584</v>
      </c>
      <c r="K1135" s="9">
        <f t="shared" si="22"/>
        <v>3584</v>
      </c>
      <c r="L1135" s="11">
        <v>99.9</v>
      </c>
      <c r="M1135" s="7">
        <v>5.72</v>
      </c>
      <c r="N1135" s="49"/>
      <c r="O1135" s="8">
        <v>1.9695</v>
      </c>
      <c r="P1135" s="7">
        <v>70</v>
      </c>
      <c r="Q1135" s="7"/>
      <c r="R1135" s="11"/>
      <c r="S1135" s="15" t="s">
        <v>35</v>
      </c>
    </row>
    <row r="1136" spans="1:19" ht="12" customHeight="1">
      <c r="A1136" s="7" t="s">
        <v>482</v>
      </c>
      <c r="B1136" s="4" t="s">
        <v>354</v>
      </c>
      <c r="C1136" s="5" t="s">
        <v>31</v>
      </c>
      <c r="D1136" s="6">
        <v>40182</v>
      </c>
      <c r="E1136" s="13">
        <v>0.5104166666666666</v>
      </c>
      <c r="F1136" s="7">
        <v>303479</v>
      </c>
      <c r="G1136" s="7">
        <v>6079269</v>
      </c>
      <c r="H1136" s="8">
        <v>7.2</v>
      </c>
      <c r="I1136" s="8">
        <v>25.5</v>
      </c>
      <c r="J1136" s="8">
        <v>4.397</v>
      </c>
      <c r="K1136" s="9">
        <f t="shared" si="22"/>
        <v>4397</v>
      </c>
      <c r="L1136" s="11">
        <v>145.2</v>
      </c>
      <c r="M1136" s="7">
        <v>6.73</v>
      </c>
      <c r="N1136" s="49"/>
      <c r="O1136" s="8">
        <v>2.3725</v>
      </c>
      <c r="P1136" s="7">
        <v>70</v>
      </c>
      <c r="Q1136" s="7"/>
      <c r="R1136" s="11"/>
      <c r="S1136" s="15" t="s">
        <v>35</v>
      </c>
    </row>
    <row r="1137" spans="1:19" ht="12" customHeight="1">
      <c r="A1137" s="7" t="s">
        <v>482</v>
      </c>
      <c r="B1137" s="4" t="s">
        <v>354</v>
      </c>
      <c r="C1137" s="5" t="s">
        <v>31</v>
      </c>
      <c r="D1137" s="6">
        <v>40185</v>
      </c>
      <c r="E1137" s="13">
        <v>0.4791666666666667</v>
      </c>
      <c r="F1137" s="7"/>
      <c r="G1137" s="7"/>
      <c r="H1137" s="8">
        <v>7.89</v>
      </c>
      <c r="I1137" s="8">
        <v>25.4</v>
      </c>
      <c r="J1137" s="8"/>
      <c r="L1137" s="11">
        <v>78.4</v>
      </c>
      <c r="M1137" s="7">
        <v>6.97</v>
      </c>
      <c r="N1137" s="49"/>
      <c r="O1137" s="8">
        <v>2.392</v>
      </c>
      <c r="P1137" s="7"/>
      <c r="Q1137" s="7"/>
      <c r="R1137" s="11"/>
      <c r="S1137" s="15" t="s">
        <v>35</v>
      </c>
    </row>
    <row r="1138" spans="1:19" ht="12" customHeight="1">
      <c r="A1138" s="7" t="s">
        <v>482</v>
      </c>
      <c r="B1138" s="4" t="s">
        <v>354</v>
      </c>
      <c r="C1138" s="5" t="s">
        <v>31</v>
      </c>
      <c r="D1138" s="6">
        <v>40189</v>
      </c>
      <c r="E1138" s="13">
        <v>0.3333333333333333</v>
      </c>
      <c r="F1138" s="7"/>
      <c r="G1138" s="7"/>
      <c r="H1138" s="8">
        <v>6.88</v>
      </c>
      <c r="I1138" s="8">
        <v>27.1</v>
      </c>
      <c r="J1138" s="8">
        <v>4.82</v>
      </c>
      <c r="K1138" s="9">
        <v>4820</v>
      </c>
      <c r="L1138" s="11">
        <v>90.1</v>
      </c>
      <c r="M1138" s="7">
        <v>3.76</v>
      </c>
      <c r="N1138" s="49"/>
      <c r="O1138" s="8">
        <v>2.548</v>
      </c>
      <c r="P1138" s="7">
        <v>70</v>
      </c>
      <c r="Q1138" s="7"/>
      <c r="R1138" s="11"/>
      <c r="S1138" s="15" t="s">
        <v>35</v>
      </c>
    </row>
    <row r="1139" spans="1:19" ht="12" customHeight="1">
      <c r="A1139" s="7" t="s">
        <v>482</v>
      </c>
      <c r="B1139" s="4" t="s">
        <v>354</v>
      </c>
      <c r="C1139" s="5" t="s">
        <v>31</v>
      </c>
      <c r="D1139" s="6">
        <v>40192</v>
      </c>
      <c r="E1139" s="13">
        <v>0.5833333333333334</v>
      </c>
      <c r="F1139" s="7"/>
      <c r="G1139" s="7"/>
      <c r="H1139" s="8">
        <v>7.41</v>
      </c>
      <c r="I1139" s="8">
        <v>24.2</v>
      </c>
      <c r="J1139" s="8">
        <v>4.549</v>
      </c>
      <c r="K1139" s="9">
        <v>4549</v>
      </c>
      <c r="L1139" s="11">
        <v>126.2</v>
      </c>
      <c r="M1139" s="7">
        <v>7.23</v>
      </c>
      <c r="N1139" s="49"/>
      <c r="O1139" s="8">
        <v>2.5155</v>
      </c>
      <c r="P1139" s="7">
        <v>70</v>
      </c>
      <c r="Q1139" s="7"/>
      <c r="R1139" s="11"/>
      <c r="S1139" s="15" t="s">
        <v>35</v>
      </c>
    </row>
    <row r="1140" spans="1:19" ht="12" customHeight="1">
      <c r="A1140" s="7" t="s">
        <v>482</v>
      </c>
      <c r="B1140" s="4" t="s">
        <v>354</v>
      </c>
      <c r="C1140" s="5" t="s">
        <v>31</v>
      </c>
      <c r="D1140" s="6">
        <v>40196</v>
      </c>
      <c r="E1140" s="13">
        <v>0.3888888888888889</v>
      </c>
      <c r="F1140" s="7"/>
      <c r="G1140" s="7"/>
      <c r="H1140" s="8">
        <v>7.18</v>
      </c>
      <c r="I1140" s="8">
        <v>18.1</v>
      </c>
      <c r="J1140" s="8">
        <v>4.356</v>
      </c>
      <c r="K1140" s="9">
        <v>4356</v>
      </c>
      <c r="L1140" s="11">
        <v>104.6</v>
      </c>
      <c r="M1140" s="7">
        <v>6.54</v>
      </c>
      <c r="N1140" s="49"/>
      <c r="O1140" s="8">
        <v>2.6715</v>
      </c>
      <c r="P1140" s="7">
        <v>55</v>
      </c>
      <c r="Q1140" s="7"/>
      <c r="R1140" s="11"/>
      <c r="S1140" s="15"/>
    </row>
    <row r="1141" spans="1:19" ht="12" customHeight="1">
      <c r="A1141" s="7" t="s">
        <v>482</v>
      </c>
      <c r="B1141" s="4" t="s">
        <v>354</v>
      </c>
      <c r="C1141" s="5" t="s">
        <v>31</v>
      </c>
      <c r="D1141" s="6">
        <v>40203</v>
      </c>
      <c r="E1141" s="13">
        <v>0.5520833333333334</v>
      </c>
      <c r="F1141" s="7"/>
      <c r="G1141" s="7"/>
      <c r="H1141" s="8">
        <v>7.79</v>
      </c>
      <c r="I1141" s="8">
        <v>24.8</v>
      </c>
      <c r="J1141" s="8">
        <v>5.425</v>
      </c>
      <c r="K1141" s="9">
        <v>5425</v>
      </c>
      <c r="L1141" s="11">
        <v>153.1</v>
      </c>
      <c r="M1141" s="7">
        <v>7.25</v>
      </c>
      <c r="N1141" s="49"/>
      <c r="O1141" s="8">
        <v>2.977</v>
      </c>
      <c r="P1141" s="7">
        <f>0.25*300</f>
        <v>75</v>
      </c>
      <c r="Q1141" s="7"/>
      <c r="R1141" s="11"/>
      <c r="S1141" s="15" t="s">
        <v>35</v>
      </c>
    </row>
    <row r="1142" spans="1:19" ht="12" customHeight="1">
      <c r="A1142" s="7" t="s">
        <v>482</v>
      </c>
      <c r="B1142" s="4" t="s">
        <v>354</v>
      </c>
      <c r="C1142" s="5" t="s">
        <v>31</v>
      </c>
      <c r="D1142" s="6">
        <v>40210</v>
      </c>
      <c r="E1142" s="13">
        <v>0.5673611111111111</v>
      </c>
      <c r="F1142" s="7"/>
      <c r="G1142" s="7"/>
      <c r="H1142" s="8">
        <v>7.53</v>
      </c>
      <c r="I1142" s="8">
        <v>22.5</v>
      </c>
      <c r="J1142" s="8">
        <v>5.893</v>
      </c>
      <c r="K1142" s="9">
        <f>J1142*1000</f>
        <v>5893</v>
      </c>
      <c r="L1142" s="11">
        <v>127.7</v>
      </c>
      <c r="M1142" s="7">
        <v>6.56</v>
      </c>
      <c r="N1142" s="49"/>
      <c r="O1142" s="8">
        <v>3.3475</v>
      </c>
      <c r="P1142" s="7">
        <f>0.21*300</f>
        <v>63</v>
      </c>
      <c r="Q1142" s="7"/>
      <c r="R1142" s="11"/>
      <c r="S1142" s="15" t="s">
        <v>56</v>
      </c>
    </row>
    <row r="1143" spans="1:19" ht="12" customHeight="1">
      <c r="A1143" s="7" t="s">
        <v>482</v>
      </c>
      <c r="B1143" s="4" t="s">
        <v>354</v>
      </c>
      <c r="C1143" s="5" t="s">
        <v>31</v>
      </c>
      <c r="D1143" s="6">
        <v>40217</v>
      </c>
      <c r="E1143" s="13">
        <v>0.5520833333333334</v>
      </c>
      <c r="F1143" s="7"/>
      <c r="G1143" s="7"/>
      <c r="H1143" s="8">
        <v>7.74</v>
      </c>
      <c r="I1143" s="8">
        <v>28.4</v>
      </c>
      <c r="J1143" s="8">
        <v>7.293</v>
      </c>
      <c r="K1143" s="9">
        <v>7293</v>
      </c>
      <c r="L1143" s="11">
        <v>85.9</v>
      </c>
      <c r="M1143" s="7">
        <v>5.43</v>
      </c>
      <c r="N1143" s="49"/>
      <c r="O1143" s="8">
        <v>3.77</v>
      </c>
      <c r="P1143" s="7">
        <f>0.18*300</f>
        <v>54</v>
      </c>
      <c r="Q1143" s="7"/>
      <c r="R1143" s="11"/>
      <c r="S1143" s="15" t="s">
        <v>35</v>
      </c>
    </row>
    <row r="1144" spans="1:19" ht="12" customHeight="1">
      <c r="A1144" s="7" t="s">
        <v>482</v>
      </c>
      <c r="B1144" s="4" t="s">
        <v>354</v>
      </c>
      <c r="C1144" s="5" t="s">
        <v>31</v>
      </c>
      <c r="D1144" s="6">
        <v>40221</v>
      </c>
      <c r="E1144" s="13">
        <v>0.46875</v>
      </c>
      <c r="F1144" s="7"/>
      <c r="G1144" s="7"/>
      <c r="H1144" s="8">
        <v>7.09</v>
      </c>
      <c r="I1144" s="8">
        <v>22.2</v>
      </c>
      <c r="J1144" s="8">
        <v>6.761</v>
      </c>
      <c r="K1144" s="9">
        <v>6761</v>
      </c>
      <c r="L1144" s="11">
        <v>-0.42</v>
      </c>
      <c r="M1144" s="7">
        <v>4.59</v>
      </c>
      <c r="N1144" s="49"/>
      <c r="O1144" s="8">
        <v>3.8675</v>
      </c>
      <c r="P1144" s="7">
        <v>44</v>
      </c>
      <c r="Q1144" s="7"/>
      <c r="R1144" s="11"/>
      <c r="S1144" s="15" t="s">
        <v>11</v>
      </c>
    </row>
    <row r="1145" spans="1:19" ht="12" customHeight="1">
      <c r="A1145" s="7" t="s">
        <v>482</v>
      </c>
      <c r="B1145" s="4" t="s">
        <v>354</v>
      </c>
      <c r="C1145" s="5" t="s">
        <v>31</v>
      </c>
      <c r="D1145" s="6">
        <v>40224</v>
      </c>
      <c r="E1145" s="13">
        <v>0.517361111111111</v>
      </c>
      <c r="F1145" s="7"/>
      <c r="G1145" s="7"/>
      <c r="H1145" s="8">
        <v>7.75</v>
      </c>
      <c r="I1145" s="8">
        <v>21.7</v>
      </c>
      <c r="J1145" s="8">
        <v>6.729</v>
      </c>
      <c r="K1145" s="9">
        <v>6729</v>
      </c>
      <c r="L1145" s="11">
        <v>6.8</v>
      </c>
      <c r="M1145" s="7">
        <v>5.55</v>
      </c>
      <c r="N1145" s="49"/>
      <c r="O1145" s="8">
        <v>3.887</v>
      </c>
      <c r="P1145" s="7">
        <v>59</v>
      </c>
      <c r="Q1145" s="7"/>
      <c r="R1145" s="11"/>
      <c r="S1145" s="15" t="s">
        <v>11</v>
      </c>
    </row>
    <row r="1146" spans="1:19" ht="12" customHeight="1">
      <c r="A1146" s="7" t="s">
        <v>482</v>
      </c>
      <c r="B1146" s="4" t="s">
        <v>354</v>
      </c>
      <c r="C1146" s="5" t="s">
        <v>31</v>
      </c>
      <c r="D1146" s="6">
        <v>40228</v>
      </c>
      <c r="E1146" s="13">
        <v>0.4375</v>
      </c>
      <c r="F1146" s="7"/>
      <c r="G1146" s="7"/>
      <c r="H1146" s="8">
        <v>7.69</v>
      </c>
      <c r="I1146" s="8">
        <v>24.3</v>
      </c>
      <c r="J1146" s="8">
        <v>7.384</v>
      </c>
      <c r="K1146" s="9">
        <v>7384</v>
      </c>
      <c r="L1146" s="11">
        <v>133.5</v>
      </c>
      <c r="M1146" s="7">
        <v>5.32</v>
      </c>
      <c r="N1146" s="49"/>
      <c r="O1146" s="8">
        <v>4.0765</v>
      </c>
      <c r="P1146" s="7">
        <v>59</v>
      </c>
      <c r="Q1146" s="7"/>
      <c r="R1146" s="11"/>
      <c r="S1146" s="15" t="s">
        <v>11</v>
      </c>
    </row>
    <row r="1147" spans="1:19" ht="12" customHeight="1">
      <c r="A1147" s="7" t="s">
        <v>482</v>
      </c>
      <c r="B1147" s="4" t="s">
        <v>354</v>
      </c>
      <c r="C1147" s="5" t="s">
        <v>31</v>
      </c>
      <c r="D1147" s="6">
        <v>40231</v>
      </c>
      <c r="E1147" s="13">
        <v>0.517361111111111</v>
      </c>
      <c r="F1147" s="7"/>
      <c r="G1147" s="7"/>
      <c r="H1147" s="8">
        <v>7.5</v>
      </c>
      <c r="I1147" s="8">
        <v>26.2</v>
      </c>
      <c r="J1147" s="8">
        <v>8.221</v>
      </c>
      <c r="K1147" s="9">
        <v>8221</v>
      </c>
      <c r="L1147" s="11">
        <v>104.3</v>
      </c>
      <c r="M1147" s="7">
        <v>5.69</v>
      </c>
      <c r="N1147" s="49"/>
      <c r="O1147" s="8">
        <v>4.4005</v>
      </c>
      <c r="P1147" s="7">
        <v>43</v>
      </c>
      <c r="Q1147" s="7"/>
      <c r="R1147" s="11"/>
      <c r="S1147" s="15" t="s">
        <v>35</v>
      </c>
    </row>
    <row r="1148" spans="1:19" ht="12" customHeight="1">
      <c r="A1148" s="7" t="s">
        <v>482</v>
      </c>
      <c r="B1148" s="4" t="s">
        <v>354</v>
      </c>
      <c r="C1148" s="5" t="s">
        <v>31</v>
      </c>
      <c r="D1148" s="6">
        <v>40235</v>
      </c>
      <c r="E1148" s="13">
        <v>0.3958333333333333</v>
      </c>
      <c r="F1148" s="7"/>
      <c r="G1148" s="7"/>
      <c r="H1148" s="8">
        <v>7.19</v>
      </c>
      <c r="I1148" s="8">
        <v>22.3</v>
      </c>
      <c r="J1148" s="8">
        <v>7.822</v>
      </c>
      <c r="K1148" s="9">
        <v>7822</v>
      </c>
      <c r="L1148" s="11">
        <v>110.5</v>
      </c>
      <c r="M1148" s="7">
        <v>5.32</v>
      </c>
      <c r="N1148" s="49"/>
      <c r="O1148" s="8">
        <v>4.459</v>
      </c>
      <c r="P1148" s="7">
        <v>52</v>
      </c>
      <c r="Q1148" s="7"/>
      <c r="R1148" s="11"/>
      <c r="S1148" s="15" t="s">
        <v>11</v>
      </c>
    </row>
    <row r="1149" spans="1:19" ht="12" customHeight="1">
      <c r="A1149" s="7" t="s">
        <v>482</v>
      </c>
      <c r="B1149" s="4" t="s">
        <v>354</v>
      </c>
      <c r="C1149" s="5" t="s">
        <v>31</v>
      </c>
      <c r="D1149" s="6">
        <v>40238</v>
      </c>
      <c r="E1149" s="13">
        <v>0.4375</v>
      </c>
      <c r="F1149" s="7"/>
      <c r="G1149" s="7"/>
      <c r="H1149" s="8">
        <v>7.74</v>
      </c>
      <c r="I1149" s="8">
        <v>17.7</v>
      </c>
      <c r="J1149" s="8">
        <v>7.561</v>
      </c>
      <c r="K1149" s="9">
        <v>7561</v>
      </c>
      <c r="L1149" s="11">
        <v>83.4</v>
      </c>
      <c r="M1149" s="7">
        <v>7.57</v>
      </c>
      <c r="N1149" s="49"/>
      <c r="O1149" s="8">
        <v>4.6806</v>
      </c>
      <c r="P1149" s="7">
        <v>30</v>
      </c>
      <c r="Q1149" s="7"/>
      <c r="R1149" s="11"/>
      <c r="S1149" s="15" t="s">
        <v>11</v>
      </c>
    </row>
    <row r="1150" spans="1:19" ht="12" customHeight="1">
      <c r="A1150" s="7" t="s">
        <v>482</v>
      </c>
      <c r="B1150" s="4" t="s">
        <v>354</v>
      </c>
      <c r="C1150" s="5" t="s">
        <v>31</v>
      </c>
      <c r="D1150" s="6">
        <v>40242</v>
      </c>
      <c r="E1150" s="13">
        <v>0.513888888888889</v>
      </c>
      <c r="F1150" s="7"/>
      <c r="G1150" s="7"/>
      <c r="H1150" s="8">
        <v>8.05</v>
      </c>
      <c r="I1150" s="8">
        <v>25.5</v>
      </c>
      <c r="J1150" s="8">
        <v>9.306</v>
      </c>
      <c r="K1150" s="9">
        <v>9306</v>
      </c>
      <c r="L1150" s="11">
        <v>6.6</v>
      </c>
      <c r="M1150" s="7"/>
      <c r="N1150" s="49"/>
      <c r="O1150" s="8">
        <v>5.0375</v>
      </c>
      <c r="P1150" s="7">
        <v>60</v>
      </c>
      <c r="Q1150" s="7"/>
      <c r="R1150" s="11"/>
      <c r="S1150" s="15" t="s">
        <v>56</v>
      </c>
    </row>
    <row r="1151" spans="1:19" ht="12" customHeight="1">
      <c r="A1151" s="7" t="s">
        <v>482</v>
      </c>
      <c r="B1151" s="4" t="s">
        <v>354</v>
      </c>
      <c r="C1151" s="5" t="s">
        <v>31</v>
      </c>
      <c r="D1151" s="6">
        <v>40246</v>
      </c>
      <c r="E1151" s="13">
        <v>0.4375</v>
      </c>
      <c r="F1151" s="7"/>
      <c r="G1151" s="7"/>
      <c r="H1151" s="8">
        <v>7.52</v>
      </c>
      <c r="I1151" s="8">
        <v>17.4</v>
      </c>
      <c r="J1151" s="8">
        <v>7.806</v>
      </c>
      <c r="K1151" s="9">
        <v>7806</v>
      </c>
      <c r="L1151" s="11">
        <v>92.7</v>
      </c>
      <c r="M1151" s="7">
        <v>6.35</v>
      </c>
      <c r="N1151" s="49"/>
      <c r="O1151" s="8">
        <v>4.862</v>
      </c>
      <c r="P1151" s="7">
        <v>42</v>
      </c>
      <c r="Q1151" s="7"/>
      <c r="R1151" s="11"/>
      <c r="S1151" s="15" t="s">
        <v>11</v>
      </c>
    </row>
    <row r="1152" spans="1:20" ht="12" customHeight="1">
      <c r="A1152" s="7" t="s">
        <v>482</v>
      </c>
      <c r="B1152" s="4" t="s">
        <v>354</v>
      </c>
      <c r="C1152" s="5" t="s">
        <v>31</v>
      </c>
      <c r="D1152" s="6">
        <v>40249</v>
      </c>
      <c r="E1152" s="13">
        <v>0.40972222222222227</v>
      </c>
      <c r="F1152" s="7"/>
      <c r="G1152" s="7"/>
      <c r="H1152" s="8">
        <v>7.46</v>
      </c>
      <c r="I1152" s="8">
        <v>17.2</v>
      </c>
      <c r="J1152" s="8">
        <v>7.442</v>
      </c>
      <c r="K1152" s="11">
        <v>7442</v>
      </c>
      <c r="L1152" s="11">
        <v>55</v>
      </c>
      <c r="M1152" s="7">
        <v>7.86</v>
      </c>
      <c r="N1152" s="49"/>
      <c r="O1152" s="8">
        <v>4.641</v>
      </c>
      <c r="P1152" s="7">
        <v>43</v>
      </c>
      <c r="Q1152" s="7"/>
      <c r="R1152" s="11"/>
      <c r="S1152" s="15" t="s">
        <v>11</v>
      </c>
      <c r="T1152" s="12" t="s">
        <v>103</v>
      </c>
    </row>
    <row r="1153" spans="1:20" ht="12" customHeight="1">
      <c r="A1153" s="7" t="s">
        <v>482</v>
      </c>
      <c r="B1153" s="4" t="s">
        <v>354</v>
      </c>
      <c r="C1153" s="5" t="s">
        <v>31</v>
      </c>
      <c r="D1153" s="6">
        <v>40252</v>
      </c>
      <c r="E1153" s="13">
        <v>0.4166666666666667</v>
      </c>
      <c r="F1153" s="7"/>
      <c r="G1153" s="7"/>
      <c r="H1153" s="8">
        <v>7.61</v>
      </c>
      <c r="I1153" s="8">
        <v>21.1</v>
      </c>
      <c r="J1153" s="8">
        <v>8.301</v>
      </c>
      <c r="K1153" s="11">
        <v>8301</v>
      </c>
      <c r="L1153" s="11">
        <v>39</v>
      </c>
      <c r="M1153" s="7">
        <v>7.74</v>
      </c>
      <c r="N1153" s="49"/>
      <c r="O1153" s="8">
        <v>4.836</v>
      </c>
      <c r="P1153" s="7">
        <v>45</v>
      </c>
      <c r="Q1153" s="7"/>
      <c r="R1153" s="11"/>
      <c r="S1153" s="15" t="s">
        <v>11</v>
      </c>
      <c r="T1153" s="12" t="s">
        <v>103</v>
      </c>
    </row>
    <row r="1154" spans="1:19" ht="12" customHeight="1">
      <c r="A1154" s="7" t="s">
        <v>482</v>
      </c>
      <c r="B1154" s="4" t="s">
        <v>354</v>
      </c>
      <c r="C1154" s="5" t="s">
        <v>31</v>
      </c>
      <c r="D1154" s="6">
        <v>40256</v>
      </c>
      <c r="E1154" s="13">
        <v>0.5104166666666666</v>
      </c>
      <c r="F1154" s="7"/>
      <c r="G1154" s="7"/>
      <c r="H1154" s="8">
        <v>7.85</v>
      </c>
      <c r="I1154" s="8">
        <v>22.1</v>
      </c>
      <c r="J1154" s="8">
        <v>8.532</v>
      </c>
      <c r="K1154" s="11">
        <v>8532</v>
      </c>
      <c r="L1154" s="11">
        <v>62</v>
      </c>
      <c r="M1154" s="7">
        <v>8.53</v>
      </c>
      <c r="N1154" s="49"/>
      <c r="O1154" s="8">
        <v>4.93</v>
      </c>
      <c r="P1154" s="7">
        <v>43</v>
      </c>
      <c r="Q1154" s="7"/>
      <c r="R1154" s="11"/>
      <c r="S1154" s="15" t="s">
        <v>60</v>
      </c>
    </row>
    <row r="1155" spans="1:19" ht="12" customHeight="1">
      <c r="A1155" s="7" t="s">
        <v>482</v>
      </c>
      <c r="B1155" s="4" t="s">
        <v>354</v>
      </c>
      <c r="C1155" s="5" t="s">
        <v>31</v>
      </c>
      <c r="D1155" s="6">
        <v>40259</v>
      </c>
      <c r="E1155" s="13">
        <v>0.4201388888888889</v>
      </c>
      <c r="F1155" s="7"/>
      <c r="G1155" s="7"/>
      <c r="H1155" s="8">
        <v>7.66</v>
      </c>
      <c r="I1155" s="8">
        <v>20.5</v>
      </c>
      <c r="J1155" s="8">
        <v>8.624</v>
      </c>
      <c r="K1155" s="11">
        <v>8624</v>
      </c>
      <c r="L1155" s="11">
        <v>51.3</v>
      </c>
      <c r="M1155" s="7">
        <v>7.33</v>
      </c>
      <c r="N1155" s="49"/>
      <c r="O1155" s="8">
        <v>5.083</v>
      </c>
      <c r="P1155" s="7">
        <v>45</v>
      </c>
      <c r="Q1155" s="7"/>
      <c r="R1155" s="11"/>
      <c r="S1155" s="15" t="s">
        <v>11</v>
      </c>
    </row>
    <row r="1156" spans="1:20" ht="12" customHeight="1">
      <c r="A1156" s="7" t="s">
        <v>482</v>
      </c>
      <c r="B1156" s="4" t="s">
        <v>354</v>
      </c>
      <c r="C1156" s="5" t="s">
        <v>31</v>
      </c>
      <c r="D1156" s="6">
        <v>40263</v>
      </c>
      <c r="E1156" s="13">
        <v>0.5069444444444444</v>
      </c>
      <c r="F1156" s="7"/>
      <c r="G1156" s="7"/>
      <c r="H1156" s="8">
        <v>7.87</v>
      </c>
      <c r="I1156" s="8">
        <v>22.7</v>
      </c>
      <c r="J1156" s="8">
        <v>5.291</v>
      </c>
      <c r="K1156" s="11">
        <v>5291</v>
      </c>
      <c r="L1156" s="11">
        <v>128.4</v>
      </c>
      <c r="M1156" s="7">
        <v>6.91</v>
      </c>
      <c r="N1156" s="49"/>
      <c r="O1156" s="8">
        <v>5.7135</v>
      </c>
      <c r="P1156" s="7">
        <v>57</v>
      </c>
      <c r="Q1156" s="7"/>
      <c r="R1156" s="11"/>
      <c r="S1156" s="15" t="s">
        <v>56</v>
      </c>
      <c r="T1156" s="12" t="s">
        <v>483</v>
      </c>
    </row>
    <row r="1157" spans="1:19" ht="12" customHeight="1">
      <c r="A1157" s="7" t="s">
        <v>482</v>
      </c>
      <c r="B1157" s="4" t="s">
        <v>354</v>
      </c>
      <c r="C1157" s="5" t="s">
        <v>31</v>
      </c>
      <c r="D1157" s="6">
        <v>40266</v>
      </c>
      <c r="E1157" s="13">
        <v>0.3993055555555556</v>
      </c>
      <c r="F1157" s="7"/>
      <c r="G1157" s="7"/>
      <c r="H1157" s="8">
        <v>7.6</v>
      </c>
      <c r="I1157" s="8">
        <v>19.7</v>
      </c>
      <c r="J1157" s="8">
        <v>8.816</v>
      </c>
      <c r="K1157" s="11">
        <v>8816</v>
      </c>
      <c r="L1157" s="11"/>
      <c r="M1157" s="7">
        <v>4.87</v>
      </c>
      <c r="N1157" s="49"/>
      <c r="O1157" s="8">
        <v>6.375</v>
      </c>
      <c r="P1157" s="7">
        <v>42</v>
      </c>
      <c r="Q1157" s="7"/>
      <c r="R1157" s="11"/>
      <c r="S1157" s="15" t="s">
        <v>11</v>
      </c>
    </row>
    <row r="1158" spans="1:19" ht="12" customHeight="1">
      <c r="A1158" s="7" t="s">
        <v>482</v>
      </c>
      <c r="B1158" s="4" t="s">
        <v>354</v>
      </c>
      <c r="C1158" s="5" t="s">
        <v>31</v>
      </c>
      <c r="D1158" s="6">
        <v>40269</v>
      </c>
      <c r="E1158" s="13">
        <v>0.4375</v>
      </c>
      <c r="F1158" s="7"/>
      <c r="G1158" s="7"/>
      <c r="H1158" s="8">
        <v>7.62</v>
      </c>
      <c r="I1158" s="8">
        <v>19.1</v>
      </c>
      <c r="J1158" s="8">
        <v>8.952</v>
      </c>
      <c r="K1158" s="11">
        <v>8952</v>
      </c>
      <c r="L1158" s="11">
        <v>11.5</v>
      </c>
      <c r="M1158" s="7">
        <v>4.85</v>
      </c>
      <c r="N1158" s="49"/>
      <c r="O1158" s="8">
        <v>6.52</v>
      </c>
      <c r="P1158" s="7">
        <v>45</v>
      </c>
      <c r="Q1158" s="7"/>
      <c r="R1158" s="11"/>
      <c r="S1158" s="15" t="s">
        <v>11</v>
      </c>
    </row>
    <row r="1159" spans="1:19" ht="12" customHeight="1">
      <c r="A1159" s="7" t="s">
        <v>482</v>
      </c>
      <c r="B1159" s="4" t="s">
        <v>354</v>
      </c>
      <c r="C1159" s="5" t="s">
        <v>31</v>
      </c>
      <c r="D1159" s="6">
        <v>40274</v>
      </c>
      <c r="E1159" s="13">
        <v>0.40972222222222227</v>
      </c>
      <c r="F1159" s="7"/>
      <c r="G1159" s="7"/>
      <c r="H1159" s="8">
        <v>7.67</v>
      </c>
      <c r="I1159" s="8">
        <v>19.9</v>
      </c>
      <c r="J1159" s="8">
        <v>8.246</v>
      </c>
      <c r="K1159" s="11">
        <v>8246</v>
      </c>
      <c r="L1159" s="11">
        <v>48.3</v>
      </c>
      <c r="M1159" s="7">
        <v>5.61</v>
      </c>
      <c r="N1159" s="49"/>
      <c r="O1159" s="8">
        <v>4.9075</v>
      </c>
      <c r="P1159" s="7">
        <v>45</v>
      </c>
      <c r="Q1159" s="7"/>
      <c r="R1159" s="11"/>
      <c r="S1159" s="15" t="s">
        <v>11</v>
      </c>
    </row>
    <row r="1160" spans="1:20" ht="12" customHeight="1">
      <c r="A1160" s="7" t="s">
        <v>484</v>
      </c>
      <c r="B1160" s="4" t="s">
        <v>354</v>
      </c>
      <c r="C1160" s="5" t="s">
        <v>31</v>
      </c>
      <c r="D1160" s="6">
        <v>40249</v>
      </c>
      <c r="E1160" s="13">
        <v>0.4166666666666667</v>
      </c>
      <c r="F1160" s="7"/>
      <c r="G1160" s="7"/>
      <c r="H1160" s="8">
        <v>7.41</v>
      </c>
      <c r="I1160" s="8">
        <v>17.2</v>
      </c>
      <c r="J1160" s="8">
        <v>7.146</v>
      </c>
      <c r="K1160" s="11">
        <v>7146</v>
      </c>
      <c r="L1160" s="11">
        <v>53.8</v>
      </c>
      <c r="M1160" s="7">
        <v>8.3</v>
      </c>
      <c r="N1160" s="49"/>
      <c r="O1160" s="8">
        <v>4.472</v>
      </c>
      <c r="P1160" s="7">
        <v>70</v>
      </c>
      <c r="Q1160" s="7"/>
      <c r="R1160" s="11"/>
      <c r="S1160" s="15" t="s">
        <v>11</v>
      </c>
      <c r="T1160" s="12" t="s">
        <v>485</v>
      </c>
    </row>
    <row r="1161" spans="1:19" ht="12" customHeight="1">
      <c r="A1161" s="3" t="s">
        <v>486</v>
      </c>
      <c r="B1161" s="3" t="s">
        <v>52</v>
      </c>
      <c r="C1161" s="5" t="s">
        <v>31</v>
      </c>
      <c r="D1161" s="6">
        <v>39952</v>
      </c>
      <c r="E1161" s="43">
        <v>0.4618055555555556</v>
      </c>
      <c r="F1161" s="3">
        <v>306458</v>
      </c>
      <c r="G1161" s="3">
        <v>6070323</v>
      </c>
      <c r="H1161" s="41">
        <v>8.66</v>
      </c>
      <c r="I1161" s="41">
        <v>15.5</v>
      </c>
      <c r="J1161" s="46">
        <v>20.42</v>
      </c>
      <c r="K1161" s="9">
        <f aca="true" t="shared" si="23" ref="K1161:K1182">J1161*1000</f>
        <v>20420</v>
      </c>
      <c r="L1161" s="48" t="s">
        <v>487</v>
      </c>
      <c r="M1161" s="3">
        <v>10.38</v>
      </c>
      <c r="N1161" s="49"/>
      <c r="O1161" s="41">
        <v>12.49</v>
      </c>
      <c r="P1161" s="9">
        <v>195</v>
      </c>
      <c r="S1161" s="15" t="s">
        <v>35</v>
      </c>
    </row>
    <row r="1162" spans="1:20" ht="12" customHeight="1">
      <c r="A1162" s="3" t="s">
        <v>488</v>
      </c>
      <c r="B1162" s="3" t="s">
        <v>52</v>
      </c>
      <c r="C1162" s="5" t="s">
        <v>31</v>
      </c>
      <c r="D1162" s="6">
        <v>40036</v>
      </c>
      <c r="E1162" s="43">
        <v>0.6041666666666666</v>
      </c>
      <c r="F1162" s="3">
        <v>3011518</v>
      </c>
      <c r="G1162" s="3">
        <v>6070118</v>
      </c>
      <c r="H1162" s="41">
        <v>8.43</v>
      </c>
      <c r="I1162" s="41">
        <v>17.51</v>
      </c>
      <c r="J1162" s="46">
        <v>10.84</v>
      </c>
      <c r="K1162" s="9">
        <f t="shared" si="23"/>
        <v>10840</v>
      </c>
      <c r="L1162" s="48">
        <v>22.8</v>
      </c>
      <c r="M1162" s="3">
        <v>6.21</v>
      </c>
      <c r="N1162" s="49"/>
      <c r="O1162" s="41">
        <v>8.231</v>
      </c>
      <c r="P1162" s="9">
        <v>71</v>
      </c>
      <c r="R1162" s="9">
        <v>158</v>
      </c>
      <c r="S1162" s="3" t="s">
        <v>35</v>
      </c>
      <c r="T1162" s="12" t="s">
        <v>489</v>
      </c>
    </row>
    <row r="1163" spans="1:20" ht="12" customHeight="1">
      <c r="A1163" s="3" t="s">
        <v>488</v>
      </c>
      <c r="B1163" s="4" t="s">
        <v>52</v>
      </c>
      <c r="C1163" s="5" t="s">
        <v>31</v>
      </c>
      <c r="D1163" s="6">
        <v>40042</v>
      </c>
      <c r="E1163" s="43">
        <v>0.4270833333333333</v>
      </c>
      <c r="H1163" s="41">
        <v>7.95</v>
      </c>
      <c r="I1163" s="41">
        <v>12.7</v>
      </c>
      <c r="J1163" s="46">
        <v>7.367</v>
      </c>
      <c r="K1163" s="9">
        <f t="shared" si="23"/>
        <v>7367</v>
      </c>
      <c r="L1163" s="48">
        <v>84.9</v>
      </c>
      <c r="M1163" s="3">
        <v>9.57</v>
      </c>
      <c r="N1163" s="49"/>
      <c r="O1163" s="41">
        <v>4.976</v>
      </c>
      <c r="P1163" s="9">
        <v>68</v>
      </c>
      <c r="R1163" s="9">
        <v>144</v>
      </c>
      <c r="S1163" s="3" t="s">
        <v>35</v>
      </c>
      <c r="T1163" s="12" t="s">
        <v>490</v>
      </c>
    </row>
    <row r="1164" spans="1:20" ht="12" customHeight="1">
      <c r="A1164" s="31" t="s">
        <v>491</v>
      </c>
      <c r="B1164" s="31" t="s">
        <v>52</v>
      </c>
      <c r="C1164" s="5" t="s">
        <v>31</v>
      </c>
      <c r="D1164" s="34">
        <v>40044</v>
      </c>
      <c r="E1164" s="30">
        <v>0.6770833333333334</v>
      </c>
      <c r="F1164" s="31">
        <v>306440</v>
      </c>
      <c r="G1164" s="31">
        <v>6070389</v>
      </c>
      <c r="H1164" s="32">
        <v>8.28</v>
      </c>
      <c r="I1164" s="32">
        <v>15.7</v>
      </c>
      <c r="J1164" s="31">
        <v>12.007</v>
      </c>
      <c r="K1164" s="9">
        <f t="shared" si="23"/>
        <v>12007</v>
      </c>
      <c r="L1164" s="31">
        <v>126.8</v>
      </c>
      <c r="M1164" s="31">
        <v>7.51</v>
      </c>
      <c r="N1164" s="49"/>
      <c r="O1164" s="31">
        <v>9.48</v>
      </c>
      <c r="P1164" s="31">
        <v>90.8</v>
      </c>
      <c r="Q1164" s="31"/>
      <c r="R1164" s="31"/>
      <c r="S1164" s="31" t="s">
        <v>56</v>
      </c>
      <c r="T1164" s="49" t="s">
        <v>492</v>
      </c>
    </row>
    <row r="1165" spans="1:20" ht="12" customHeight="1">
      <c r="A1165" s="31" t="s">
        <v>491</v>
      </c>
      <c r="B1165" s="31" t="s">
        <v>52</v>
      </c>
      <c r="C1165" s="5" t="s">
        <v>31</v>
      </c>
      <c r="D1165" s="34">
        <v>40046</v>
      </c>
      <c r="E1165" s="30">
        <v>0.4305555555555556</v>
      </c>
      <c r="F1165" s="31">
        <v>306440</v>
      </c>
      <c r="G1165" s="31">
        <v>6070389</v>
      </c>
      <c r="H1165" s="32">
        <v>7.99</v>
      </c>
      <c r="I1165" s="32">
        <v>13.47</v>
      </c>
      <c r="J1165" s="31">
        <v>12.627</v>
      </c>
      <c r="K1165" s="9">
        <f t="shared" si="23"/>
        <v>12627</v>
      </c>
      <c r="L1165" s="31">
        <v>167.4</v>
      </c>
      <c r="M1165" s="31">
        <v>18.04</v>
      </c>
      <c r="N1165" s="49">
        <v>15</v>
      </c>
      <c r="O1165" s="31">
        <v>10.5</v>
      </c>
      <c r="P1165" s="31">
        <v>107.2</v>
      </c>
      <c r="Q1165" s="31"/>
      <c r="R1165" s="31"/>
      <c r="S1165" s="31" t="s">
        <v>53</v>
      </c>
      <c r="T1165" s="49" t="s">
        <v>493</v>
      </c>
    </row>
    <row r="1166" spans="1:20" ht="12" customHeight="1">
      <c r="A1166" s="31" t="s">
        <v>491</v>
      </c>
      <c r="B1166" s="31" t="s">
        <v>52</v>
      </c>
      <c r="C1166" s="5" t="s">
        <v>31</v>
      </c>
      <c r="D1166" s="34">
        <v>40052</v>
      </c>
      <c r="E1166" s="30">
        <v>0.375</v>
      </c>
      <c r="F1166" s="31">
        <v>306440</v>
      </c>
      <c r="G1166" s="31">
        <v>6070389</v>
      </c>
      <c r="H1166" s="32">
        <v>7.3</v>
      </c>
      <c r="I1166" s="32">
        <v>12.3</v>
      </c>
      <c r="J1166" s="31">
        <v>8.017</v>
      </c>
      <c r="K1166" s="9">
        <f t="shared" si="23"/>
        <v>8016.999999999999</v>
      </c>
      <c r="L1166" s="31">
        <v>230.9</v>
      </c>
      <c r="M1166" s="31" t="s">
        <v>38</v>
      </c>
      <c r="N1166" s="49">
        <v>20</v>
      </c>
      <c r="O1166" s="31">
        <v>6.92</v>
      </c>
      <c r="P1166" s="31">
        <v>112</v>
      </c>
      <c r="Q1166" s="31"/>
      <c r="R1166" s="31"/>
      <c r="S1166" s="31" t="s">
        <v>55</v>
      </c>
      <c r="T1166" s="49"/>
    </row>
    <row r="1167" spans="1:20" ht="12" customHeight="1">
      <c r="A1167" s="31" t="s">
        <v>491</v>
      </c>
      <c r="B1167" s="31" t="s">
        <v>52</v>
      </c>
      <c r="C1167" s="5" t="s">
        <v>31</v>
      </c>
      <c r="D1167" s="34">
        <v>40053</v>
      </c>
      <c r="E1167" s="30">
        <v>0.4305555555555556</v>
      </c>
      <c r="F1167" s="31">
        <v>306440</v>
      </c>
      <c r="G1167" s="31">
        <v>6070389</v>
      </c>
      <c r="H1167" s="32">
        <v>7.79</v>
      </c>
      <c r="I1167" s="32">
        <v>14.79</v>
      </c>
      <c r="J1167" s="31">
        <v>7.233</v>
      </c>
      <c r="K1167" s="9">
        <f t="shared" si="23"/>
        <v>7233</v>
      </c>
      <c r="L1167" s="31">
        <v>227.9</v>
      </c>
      <c r="M1167" s="31">
        <v>6.5</v>
      </c>
      <c r="N1167" s="49">
        <v>19</v>
      </c>
      <c r="O1167" s="31">
        <v>5.838</v>
      </c>
      <c r="P1167" s="31">
        <v>86</v>
      </c>
      <c r="Q1167" s="31"/>
      <c r="R1167" s="31"/>
      <c r="S1167" s="31" t="s">
        <v>56</v>
      </c>
      <c r="T1167" s="49"/>
    </row>
    <row r="1168" spans="1:20" ht="12" customHeight="1">
      <c r="A1168" s="31" t="s">
        <v>491</v>
      </c>
      <c r="B1168" s="31" t="s">
        <v>52</v>
      </c>
      <c r="C1168" s="5" t="s">
        <v>31</v>
      </c>
      <c r="D1168" s="34">
        <v>40057</v>
      </c>
      <c r="E1168" s="30">
        <v>0.5</v>
      </c>
      <c r="F1168" s="31">
        <v>306440</v>
      </c>
      <c r="G1168" s="31">
        <v>6070389</v>
      </c>
      <c r="H1168" s="32">
        <v>8</v>
      </c>
      <c r="I1168" s="32">
        <v>16.39</v>
      </c>
      <c r="J1168" s="31">
        <v>7.01</v>
      </c>
      <c r="K1168" s="9">
        <f t="shared" si="23"/>
        <v>7010</v>
      </c>
      <c r="L1168" s="31">
        <v>189.5</v>
      </c>
      <c r="M1168" s="31">
        <v>5.74</v>
      </c>
      <c r="N1168" s="49">
        <v>19</v>
      </c>
      <c r="O1168" s="31">
        <v>5.455</v>
      </c>
      <c r="P1168" s="31">
        <v>62</v>
      </c>
      <c r="Q1168" s="31"/>
      <c r="R1168" s="31"/>
      <c r="S1168" s="31" t="s">
        <v>56</v>
      </c>
      <c r="T1168" s="49"/>
    </row>
    <row r="1169" spans="1:20" ht="12" customHeight="1">
      <c r="A1169" s="31" t="s">
        <v>491</v>
      </c>
      <c r="B1169" s="31" t="s">
        <v>52</v>
      </c>
      <c r="C1169" s="5" t="s">
        <v>31</v>
      </c>
      <c r="D1169" s="34">
        <v>40060</v>
      </c>
      <c r="E1169" s="30">
        <v>0.5416666666666666</v>
      </c>
      <c r="F1169" s="31">
        <v>306440</v>
      </c>
      <c r="G1169" s="31">
        <v>6070389</v>
      </c>
      <c r="H1169" s="32">
        <v>7.92</v>
      </c>
      <c r="I1169" s="32">
        <v>14</v>
      </c>
      <c r="J1169" s="31">
        <v>9.073</v>
      </c>
      <c r="K1169" s="9">
        <f t="shared" si="23"/>
        <v>9073</v>
      </c>
      <c r="L1169" s="31">
        <v>194.6</v>
      </c>
      <c r="M1169" s="31" t="s">
        <v>38</v>
      </c>
      <c r="N1169" s="49">
        <v>16</v>
      </c>
      <c r="O1169" s="31">
        <v>7.45</v>
      </c>
      <c r="P1169" s="31">
        <v>81</v>
      </c>
      <c r="Q1169" s="31"/>
      <c r="R1169" s="31"/>
      <c r="S1169" s="31" t="s">
        <v>57</v>
      </c>
      <c r="T1169" s="49"/>
    </row>
    <row r="1170" spans="1:20" ht="12" customHeight="1">
      <c r="A1170" s="31" t="s">
        <v>491</v>
      </c>
      <c r="B1170" s="31" t="s">
        <v>52</v>
      </c>
      <c r="C1170" s="5" t="s">
        <v>31</v>
      </c>
      <c r="D1170" s="34">
        <v>40064</v>
      </c>
      <c r="E1170" s="30">
        <v>0</v>
      </c>
      <c r="F1170" s="31">
        <v>306440</v>
      </c>
      <c r="G1170" s="31">
        <v>6070389</v>
      </c>
      <c r="H1170" s="32">
        <v>7.81</v>
      </c>
      <c r="I1170" s="32">
        <v>15.4</v>
      </c>
      <c r="J1170" s="31">
        <v>7.796</v>
      </c>
      <c r="K1170" s="9">
        <f t="shared" si="23"/>
        <v>7796</v>
      </c>
      <c r="L1170" s="31">
        <v>156.6</v>
      </c>
      <c r="M1170" s="31">
        <v>9.33</v>
      </c>
      <c r="N1170" s="49">
        <v>16</v>
      </c>
      <c r="O1170" s="31" t="s">
        <v>38</v>
      </c>
      <c r="P1170" s="31">
        <v>78</v>
      </c>
      <c r="Q1170" s="31"/>
      <c r="R1170" s="31"/>
      <c r="S1170" s="31" t="s">
        <v>58</v>
      </c>
      <c r="T1170" s="49"/>
    </row>
    <row r="1171" spans="1:20" ht="12" customHeight="1">
      <c r="A1171" s="31" t="s">
        <v>491</v>
      </c>
      <c r="B1171" s="31" t="s">
        <v>52</v>
      </c>
      <c r="C1171" s="5" t="s">
        <v>31</v>
      </c>
      <c r="D1171" s="34">
        <v>40066</v>
      </c>
      <c r="E1171" s="30">
        <v>0.625</v>
      </c>
      <c r="F1171" s="31">
        <v>306440</v>
      </c>
      <c r="G1171" s="31">
        <v>6070389</v>
      </c>
      <c r="H1171" s="32">
        <v>8.19</v>
      </c>
      <c r="I1171" s="32">
        <v>18.29</v>
      </c>
      <c r="J1171" s="31">
        <v>6.993</v>
      </c>
      <c r="K1171" s="9">
        <f t="shared" si="23"/>
        <v>6993</v>
      </c>
      <c r="L1171" s="31">
        <v>149.5</v>
      </c>
      <c r="M1171" s="31">
        <v>9.22</v>
      </c>
      <c r="N1171" s="49">
        <v>17</v>
      </c>
      <c r="O1171" s="31">
        <v>5.137</v>
      </c>
      <c r="P1171" s="31">
        <v>75</v>
      </c>
      <c r="Q1171" s="31"/>
      <c r="R1171" s="31"/>
      <c r="S1171" s="31" t="s">
        <v>56</v>
      </c>
      <c r="T1171" s="49"/>
    </row>
    <row r="1172" spans="1:20" ht="12" customHeight="1">
      <c r="A1172" s="31" t="s">
        <v>491</v>
      </c>
      <c r="B1172" s="31" t="s">
        <v>52</v>
      </c>
      <c r="C1172" s="5" t="s">
        <v>31</v>
      </c>
      <c r="D1172" s="34">
        <v>40070</v>
      </c>
      <c r="E1172" s="30">
        <v>0.53125</v>
      </c>
      <c r="F1172" s="31">
        <v>306440</v>
      </c>
      <c r="G1172" s="31">
        <v>6070389</v>
      </c>
      <c r="H1172" s="32">
        <v>8.51</v>
      </c>
      <c r="I1172" s="32">
        <v>15.47</v>
      </c>
      <c r="J1172" s="31">
        <v>7.331</v>
      </c>
      <c r="K1172" s="9">
        <f t="shared" si="23"/>
        <v>7331</v>
      </c>
      <c r="L1172" s="31">
        <v>159.7</v>
      </c>
      <c r="M1172" s="31">
        <v>9.09</v>
      </c>
      <c r="N1172" s="49">
        <v>17</v>
      </c>
      <c r="O1172" s="31">
        <v>5.825</v>
      </c>
      <c r="P1172" s="31">
        <v>90</v>
      </c>
      <c r="Q1172" s="31"/>
      <c r="R1172" s="31"/>
      <c r="S1172" s="31" t="s">
        <v>56</v>
      </c>
      <c r="T1172" s="49"/>
    </row>
    <row r="1173" spans="1:20" ht="12" customHeight="1">
      <c r="A1173" s="31" t="s">
        <v>491</v>
      </c>
      <c r="B1173" s="31" t="s">
        <v>52</v>
      </c>
      <c r="C1173" s="5" t="s">
        <v>31</v>
      </c>
      <c r="D1173" s="34">
        <v>40071</v>
      </c>
      <c r="E1173" s="30">
        <v>0.5590277777777778</v>
      </c>
      <c r="F1173" s="31">
        <v>306440</v>
      </c>
      <c r="G1173" s="31">
        <v>6070389</v>
      </c>
      <c r="H1173" s="32">
        <v>8.34</v>
      </c>
      <c r="I1173" s="32">
        <v>20.2</v>
      </c>
      <c r="J1173" s="31">
        <v>8.268</v>
      </c>
      <c r="K1173" s="9">
        <f t="shared" si="23"/>
        <v>8268</v>
      </c>
      <c r="L1173" s="31">
        <v>173.9</v>
      </c>
      <c r="M1173" s="31">
        <v>9.32</v>
      </c>
      <c r="N1173" s="49">
        <v>13</v>
      </c>
      <c r="O1173" s="31">
        <v>5.908</v>
      </c>
      <c r="P1173" s="31">
        <v>91.5</v>
      </c>
      <c r="Q1173" s="31"/>
      <c r="R1173" s="31"/>
      <c r="S1173" s="31" t="s">
        <v>56</v>
      </c>
      <c r="T1173" s="49"/>
    </row>
    <row r="1174" spans="1:20" ht="12" customHeight="1">
      <c r="A1174" s="31" t="s">
        <v>491</v>
      </c>
      <c r="B1174" s="31" t="s">
        <v>52</v>
      </c>
      <c r="C1174" s="5" t="s">
        <v>31</v>
      </c>
      <c r="D1174" s="34">
        <v>40073</v>
      </c>
      <c r="E1174" s="30">
        <v>0.4826388888888889</v>
      </c>
      <c r="F1174" s="31">
        <v>306440</v>
      </c>
      <c r="G1174" s="31">
        <v>6070389</v>
      </c>
      <c r="H1174" s="32">
        <v>8.33</v>
      </c>
      <c r="I1174" s="32">
        <v>15.61</v>
      </c>
      <c r="J1174" s="31">
        <v>9.356</v>
      </c>
      <c r="K1174" s="9">
        <f t="shared" si="23"/>
        <v>9356</v>
      </c>
      <c r="L1174" s="31">
        <v>200.4</v>
      </c>
      <c r="M1174" s="31">
        <v>8.88</v>
      </c>
      <c r="N1174" s="49">
        <v>17</v>
      </c>
      <c r="O1174" s="31">
        <v>7.41</v>
      </c>
      <c r="P1174" s="31">
        <v>102</v>
      </c>
      <c r="Q1174" s="31"/>
      <c r="R1174" s="31"/>
      <c r="S1174" s="31" t="s">
        <v>59</v>
      </c>
      <c r="T1174" s="49"/>
    </row>
    <row r="1175" spans="1:20" ht="12" customHeight="1">
      <c r="A1175" s="31" t="s">
        <v>491</v>
      </c>
      <c r="B1175" s="31" t="s">
        <v>52</v>
      </c>
      <c r="C1175" s="5" t="s">
        <v>31</v>
      </c>
      <c r="D1175" s="34">
        <v>40074</v>
      </c>
      <c r="E1175" s="30">
        <v>0.5208333333333334</v>
      </c>
      <c r="F1175" s="31">
        <v>306440</v>
      </c>
      <c r="G1175" s="31">
        <v>6070389</v>
      </c>
      <c r="H1175" s="32">
        <v>8.37</v>
      </c>
      <c r="I1175" s="32">
        <v>17.45</v>
      </c>
      <c r="J1175" s="31">
        <v>9.113</v>
      </c>
      <c r="K1175" s="9">
        <f t="shared" si="23"/>
        <v>9113</v>
      </c>
      <c r="L1175" s="31">
        <v>196.7</v>
      </c>
      <c r="M1175" s="31">
        <v>8.23</v>
      </c>
      <c r="N1175" s="49">
        <v>16</v>
      </c>
      <c r="O1175" s="31">
        <v>6.918</v>
      </c>
      <c r="P1175" s="31">
        <v>111</v>
      </c>
      <c r="Q1175" s="31"/>
      <c r="R1175" s="31"/>
      <c r="S1175" s="31" t="s">
        <v>56</v>
      </c>
      <c r="T1175" s="49"/>
    </row>
    <row r="1176" spans="1:20" ht="12" customHeight="1">
      <c r="A1176" s="31" t="s">
        <v>491</v>
      </c>
      <c r="B1176" s="31" t="s">
        <v>52</v>
      </c>
      <c r="C1176" s="5" t="s">
        <v>31</v>
      </c>
      <c r="D1176" s="34">
        <v>40084</v>
      </c>
      <c r="E1176" s="30">
        <v>0.5590277777777778</v>
      </c>
      <c r="F1176" s="31">
        <v>306440</v>
      </c>
      <c r="G1176" s="31">
        <v>6070389</v>
      </c>
      <c r="H1176" s="32">
        <v>8.4</v>
      </c>
      <c r="I1176" s="32">
        <v>14.04</v>
      </c>
      <c r="J1176" s="31">
        <v>7.655</v>
      </c>
      <c r="K1176" s="9">
        <f t="shared" si="23"/>
        <v>7655</v>
      </c>
      <c r="L1176" s="31">
        <v>197</v>
      </c>
      <c r="M1176" s="31">
        <v>9.47</v>
      </c>
      <c r="N1176" s="49">
        <v>24</v>
      </c>
      <c r="O1176" s="31">
        <v>6.294</v>
      </c>
      <c r="P1176" s="31">
        <v>115</v>
      </c>
      <c r="Q1176" s="31"/>
      <c r="R1176" s="31"/>
      <c r="S1176" s="31" t="s">
        <v>56</v>
      </c>
      <c r="T1176" s="49"/>
    </row>
    <row r="1177" spans="1:20" ht="12" customHeight="1">
      <c r="A1177" s="31" t="s">
        <v>491</v>
      </c>
      <c r="B1177" s="31" t="s">
        <v>52</v>
      </c>
      <c r="C1177" s="5" t="s">
        <v>31</v>
      </c>
      <c r="D1177" s="34">
        <v>40085</v>
      </c>
      <c r="E1177" s="30">
        <v>0.4791666666666667</v>
      </c>
      <c r="F1177" s="31">
        <v>306440</v>
      </c>
      <c r="G1177" s="31">
        <v>6070389</v>
      </c>
      <c r="H1177" s="32">
        <v>8.31</v>
      </c>
      <c r="I1177" s="32">
        <v>16.34</v>
      </c>
      <c r="J1177" s="31">
        <v>8.076</v>
      </c>
      <c r="K1177" s="9">
        <f t="shared" si="23"/>
        <v>8076.000000000001</v>
      </c>
      <c r="L1177" s="31">
        <v>193.8</v>
      </c>
      <c r="M1177" s="31">
        <v>8.69</v>
      </c>
      <c r="N1177" s="49">
        <v>22</v>
      </c>
      <c r="O1177" s="31">
        <v>6.292</v>
      </c>
      <c r="P1177" s="31">
        <v>147</v>
      </c>
      <c r="Q1177" s="31"/>
      <c r="R1177" s="31"/>
      <c r="S1177" s="31" t="s">
        <v>55</v>
      </c>
      <c r="T1177" s="49"/>
    </row>
    <row r="1178" spans="1:20" ht="12" customHeight="1">
      <c r="A1178" s="31" t="s">
        <v>491</v>
      </c>
      <c r="B1178" s="31" t="s">
        <v>52</v>
      </c>
      <c r="C1178" s="5" t="s">
        <v>31</v>
      </c>
      <c r="D1178" s="34">
        <v>40086</v>
      </c>
      <c r="E1178" s="30">
        <v>0.59375</v>
      </c>
      <c r="F1178" s="31">
        <v>306440</v>
      </c>
      <c r="G1178" s="31">
        <v>6070389</v>
      </c>
      <c r="H1178" s="32">
        <v>8.37</v>
      </c>
      <c r="I1178" s="32">
        <v>15.43</v>
      </c>
      <c r="J1178" s="31">
        <v>7.526</v>
      </c>
      <c r="K1178" s="9">
        <f t="shared" si="23"/>
        <v>7526</v>
      </c>
      <c r="L1178" s="31">
        <v>185.4</v>
      </c>
      <c r="M1178" s="31">
        <v>9.59</v>
      </c>
      <c r="N1178" s="49">
        <v>19</v>
      </c>
      <c r="O1178" s="31">
        <v>5.989</v>
      </c>
      <c r="P1178" s="31">
        <v>120</v>
      </c>
      <c r="Q1178" s="31"/>
      <c r="R1178" s="31"/>
      <c r="S1178" s="31" t="s">
        <v>59</v>
      </c>
      <c r="T1178" s="49"/>
    </row>
    <row r="1179" spans="1:20" ht="12" customHeight="1">
      <c r="A1179" s="31" t="s">
        <v>491</v>
      </c>
      <c r="B1179" s="31" t="s">
        <v>52</v>
      </c>
      <c r="C1179" s="5" t="s">
        <v>31</v>
      </c>
      <c r="D1179" s="34">
        <v>40087</v>
      </c>
      <c r="E1179" s="30">
        <v>0.47222222222222227</v>
      </c>
      <c r="F1179" s="31">
        <v>306440</v>
      </c>
      <c r="G1179" s="31">
        <v>6070389</v>
      </c>
      <c r="H1179" s="32">
        <v>8.45</v>
      </c>
      <c r="I1179" s="32">
        <v>15.27</v>
      </c>
      <c r="J1179" s="31">
        <v>7.503</v>
      </c>
      <c r="K1179" s="9">
        <f t="shared" si="23"/>
        <v>7503</v>
      </c>
      <c r="L1179" s="31">
        <v>207.7</v>
      </c>
      <c r="M1179" s="31">
        <v>9.34</v>
      </c>
      <c r="N1179" s="49">
        <v>19</v>
      </c>
      <c r="O1179" s="31">
        <v>5.832</v>
      </c>
      <c r="P1179" s="31">
        <v>114</v>
      </c>
      <c r="Q1179" s="31"/>
      <c r="R1179" s="31"/>
      <c r="S1179" s="31" t="s">
        <v>55</v>
      </c>
      <c r="T1179" s="49"/>
    </row>
    <row r="1180" spans="1:20" ht="12" customHeight="1">
      <c r="A1180" s="31" t="s">
        <v>491</v>
      </c>
      <c r="B1180" s="31" t="s">
        <v>52</v>
      </c>
      <c r="C1180" s="5" t="s">
        <v>31</v>
      </c>
      <c r="D1180" s="34">
        <v>40094</v>
      </c>
      <c r="E1180" s="30">
        <v>0.548611111111111</v>
      </c>
      <c r="F1180" s="31">
        <v>306440</v>
      </c>
      <c r="G1180" s="31">
        <v>6070389</v>
      </c>
      <c r="H1180" s="32">
        <v>8.58</v>
      </c>
      <c r="I1180" s="32">
        <v>15.1</v>
      </c>
      <c r="J1180" s="31">
        <v>7.995</v>
      </c>
      <c r="K1180" s="9">
        <f t="shared" si="23"/>
        <v>7995</v>
      </c>
      <c r="L1180" s="31"/>
      <c r="M1180" s="31">
        <v>9.27</v>
      </c>
      <c r="N1180" s="49">
        <v>18</v>
      </c>
      <c r="O1180" s="31">
        <v>5.187</v>
      </c>
      <c r="P1180" s="31">
        <f>0.45*300</f>
        <v>135</v>
      </c>
      <c r="Q1180" s="31"/>
      <c r="R1180" s="31"/>
      <c r="S1180" s="31" t="s">
        <v>56</v>
      </c>
      <c r="T1180" s="49"/>
    </row>
    <row r="1181" spans="1:20" ht="12" customHeight="1">
      <c r="A1181" s="31" t="s">
        <v>491</v>
      </c>
      <c r="B1181" s="31" t="s">
        <v>52</v>
      </c>
      <c r="C1181" s="5" t="s">
        <v>31</v>
      </c>
      <c r="D1181" s="34">
        <v>40095</v>
      </c>
      <c r="E1181" s="30">
        <v>0.53125</v>
      </c>
      <c r="F1181" s="31">
        <v>306440</v>
      </c>
      <c r="G1181" s="31">
        <v>6070389</v>
      </c>
      <c r="H1181" s="32">
        <v>8.59</v>
      </c>
      <c r="I1181" s="32">
        <v>15.2</v>
      </c>
      <c r="J1181" s="31">
        <v>7.883</v>
      </c>
      <c r="K1181" s="9">
        <f t="shared" si="23"/>
        <v>7883</v>
      </c>
      <c r="L1181" s="31"/>
      <c r="M1181" s="31">
        <v>8.7</v>
      </c>
      <c r="N1181" s="49">
        <v>22</v>
      </c>
      <c r="O1181" s="31">
        <v>5.109</v>
      </c>
      <c r="P1181" s="31">
        <f>0.39*300</f>
        <v>117</v>
      </c>
      <c r="Q1181" s="31"/>
      <c r="R1181" s="31"/>
      <c r="S1181" s="31" t="s">
        <v>56</v>
      </c>
      <c r="T1181" s="49"/>
    </row>
    <row r="1182" spans="1:20" ht="12" customHeight="1">
      <c r="A1182" s="31" t="s">
        <v>491</v>
      </c>
      <c r="B1182" s="31" t="s">
        <v>52</v>
      </c>
      <c r="C1182" s="5" t="s">
        <v>31</v>
      </c>
      <c r="D1182" s="34">
        <v>40105</v>
      </c>
      <c r="E1182" s="30">
        <v>0.4270833333333333</v>
      </c>
      <c r="F1182" s="31">
        <v>306440</v>
      </c>
      <c r="G1182" s="31">
        <v>6070389</v>
      </c>
      <c r="H1182" s="32">
        <v>8.28</v>
      </c>
      <c r="I1182" s="32">
        <v>18</v>
      </c>
      <c r="J1182" s="31">
        <v>9.053</v>
      </c>
      <c r="K1182" s="9">
        <f t="shared" si="23"/>
        <v>9053</v>
      </c>
      <c r="L1182" s="31"/>
      <c r="M1182" s="31">
        <v>7.85</v>
      </c>
      <c r="N1182" s="49">
        <v>24</v>
      </c>
      <c r="O1182" s="31">
        <v>5.369</v>
      </c>
      <c r="P1182" s="31">
        <f>0.52*300</f>
        <v>156</v>
      </c>
      <c r="Q1182" s="31"/>
      <c r="R1182" s="31"/>
      <c r="S1182" s="31" t="s">
        <v>60</v>
      </c>
      <c r="T1182" s="49"/>
    </row>
    <row r="1183" spans="1:20" ht="12" customHeight="1">
      <c r="A1183" s="31" t="s">
        <v>491</v>
      </c>
      <c r="B1183" s="31" t="s">
        <v>52</v>
      </c>
      <c r="C1183" s="5" t="s">
        <v>31</v>
      </c>
      <c r="D1183" s="34">
        <v>40106</v>
      </c>
      <c r="E1183" s="30">
        <v>0.6041666666666666</v>
      </c>
      <c r="F1183" s="31">
        <v>306440</v>
      </c>
      <c r="G1183" s="31">
        <v>6070389</v>
      </c>
      <c r="H1183" s="32">
        <v>8.4</v>
      </c>
      <c r="I1183" s="32">
        <v>19.72</v>
      </c>
      <c r="J1183" s="31">
        <v>7.819</v>
      </c>
      <c r="K1183" s="9">
        <v>7819</v>
      </c>
      <c r="L1183" s="31">
        <v>127.9</v>
      </c>
      <c r="M1183" s="31">
        <v>9.72</v>
      </c>
      <c r="N1183" s="49"/>
      <c r="O1183" s="31">
        <v>5.727</v>
      </c>
      <c r="P1183" s="31">
        <f>0.5*300</f>
        <v>150</v>
      </c>
      <c r="Q1183" s="31"/>
      <c r="R1183" s="31"/>
      <c r="S1183" s="31" t="s">
        <v>61</v>
      </c>
      <c r="T1183" s="49"/>
    </row>
    <row r="1184" spans="1:20" ht="12" customHeight="1">
      <c r="A1184" s="31" t="s">
        <v>491</v>
      </c>
      <c r="B1184" s="31" t="s">
        <v>52</v>
      </c>
      <c r="C1184" s="5" t="s">
        <v>31</v>
      </c>
      <c r="D1184" s="34">
        <v>40108</v>
      </c>
      <c r="E1184" s="30">
        <v>0.513888888888889</v>
      </c>
      <c r="F1184" s="31">
        <v>306440</v>
      </c>
      <c r="G1184" s="31">
        <v>6070389</v>
      </c>
      <c r="H1184" s="32">
        <v>8.43</v>
      </c>
      <c r="I1184" s="32">
        <v>19.82</v>
      </c>
      <c r="J1184" s="31">
        <v>7.832</v>
      </c>
      <c r="K1184" s="9">
        <f>J1184*1000</f>
        <v>7832</v>
      </c>
      <c r="L1184" s="31"/>
      <c r="M1184" s="31">
        <v>9.18</v>
      </c>
      <c r="N1184" s="49"/>
      <c r="O1184" s="31">
        <v>5.236</v>
      </c>
      <c r="P1184" s="31">
        <f>0.45*300</f>
        <v>135</v>
      </c>
      <c r="Q1184" s="31"/>
      <c r="R1184" s="31"/>
      <c r="S1184" s="31" t="s">
        <v>60</v>
      </c>
      <c r="T1184" s="49"/>
    </row>
    <row r="1185" spans="1:20" ht="12" customHeight="1">
      <c r="A1185" s="31" t="s">
        <v>491</v>
      </c>
      <c r="B1185" s="31" t="s">
        <v>52</v>
      </c>
      <c r="C1185" s="5" t="s">
        <v>31</v>
      </c>
      <c r="D1185" s="34">
        <v>40109</v>
      </c>
      <c r="E1185" s="30">
        <v>0.5590277777777778</v>
      </c>
      <c r="F1185" s="31">
        <v>306440</v>
      </c>
      <c r="G1185" s="31">
        <v>6070389</v>
      </c>
      <c r="H1185" s="32">
        <v>8.59</v>
      </c>
      <c r="I1185" s="32">
        <v>20.9</v>
      </c>
      <c r="J1185" s="31">
        <v>8.411</v>
      </c>
      <c r="K1185" s="9">
        <v>8411</v>
      </c>
      <c r="L1185" s="31"/>
      <c r="M1185" s="31"/>
      <c r="N1185" s="49">
        <v>14</v>
      </c>
      <c r="O1185" s="31">
        <v>5.993</v>
      </c>
      <c r="P1185" s="31">
        <v>120</v>
      </c>
      <c r="Q1185" s="31"/>
      <c r="R1185" s="31"/>
      <c r="S1185" s="31" t="s">
        <v>56</v>
      </c>
      <c r="T1185" s="49"/>
    </row>
    <row r="1186" spans="1:20" ht="12" customHeight="1">
      <c r="A1186" s="31" t="s">
        <v>491</v>
      </c>
      <c r="B1186" s="31" t="s">
        <v>52</v>
      </c>
      <c r="C1186" s="5" t="s">
        <v>31</v>
      </c>
      <c r="D1186" s="34">
        <v>40120</v>
      </c>
      <c r="E1186" s="30">
        <v>0.4791666666666667</v>
      </c>
      <c r="F1186" s="31"/>
      <c r="G1186" s="31"/>
      <c r="H1186" s="32">
        <v>8.35</v>
      </c>
      <c r="I1186" s="32">
        <v>19.6</v>
      </c>
      <c r="J1186" s="31">
        <v>7.818</v>
      </c>
      <c r="K1186" s="9">
        <f>J1186*1000</f>
        <v>7818</v>
      </c>
      <c r="L1186" s="31"/>
      <c r="M1186" s="31"/>
      <c r="N1186" s="49">
        <v>34</v>
      </c>
      <c r="O1186" s="31">
        <v>4.6735</v>
      </c>
      <c r="P1186" s="31">
        <f>0.56*300</f>
        <v>168.00000000000003</v>
      </c>
      <c r="Q1186" s="31"/>
      <c r="R1186" s="31"/>
      <c r="S1186" s="31" t="s">
        <v>59</v>
      </c>
      <c r="T1186" s="49"/>
    </row>
    <row r="1187" spans="1:20" ht="12" customHeight="1">
      <c r="A1187" s="31" t="s">
        <v>491</v>
      </c>
      <c r="B1187" s="31" t="s">
        <v>52</v>
      </c>
      <c r="C1187" s="5" t="s">
        <v>31</v>
      </c>
      <c r="D1187" s="34">
        <v>40122</v>
      </c>
      <c r="E1187" s="30">
        <v>0.5520833333333334</v>
      </c>
      <c r="F1187" s="31"/>
      <c r="G1187" s="31"/>
      <c r="H1187" s="32">
        <v>8.49</v>
      </c>
      <c r="I1187" s="32">
        <v>21.53</v>
      </c>
      <c r="J1187" s="31">
        <v>8.214</v>
      </c>
      <c r="K1187" s="9">
        <v>8412</v>
      </c>
      <c r="L1187" s="31"/>
      <c r="M1187" s="31">
        <v>7.52</v>
      </c>
      <c r="N1187" s="49">
        <v>18</v>
      </c>
      <c r="O1187" s="31">
        <v>5.19</v>
      </c>
      <c r="P1187" s="31">
        <f>0.51*300</f>
        <v>153</v>
      </c>
      <c r="Q1187" s="31"/>
      <c r="R1187" s="31"/>
      <c r="S1187" s="31" t="s">
        <v>60</v>
      </c>
      <c r="T1187" s="49"/>
    </row>
    <row r="1188" spans="1:20" ht="12" customHeight="1">
      <c r="A1188" s="3" t="s">
        <v>494</v>
      </c>
      <c r="B1188" s="3" t="s">
        <v>52</v>
      </c>
      <c r="C1188" s="5" t="s">
        <v>31</v>
      </c>
      <c r="D1188" s="6">
        <v>40078</v>
      </c>
      <c r="E1188" s="43">
        <v>0.4375</v>
      </c>
      <c r="F1188" s="3">
        <v>305023</v>
      </c>
      <c r="G1188" s="3">
        <v>6071605</v>
      </c>
      <c r="H1188" s="3">
        <v>4.53</v>
      </c>
      <c r="I1188" s="41">
        <v>16.6</v>
      </c>
      <c r="J1188" s="41">
        <v>1.53</v>
      </c>
      <c r="K1188" s="9">
        <f aca="true" t="shared" si="24" ref="K1188:K1240">J1188*1000</f>
        <v>1530</v>
      </c>
      <c r="L1188" s="3">
        <v>195.3</v>
      </c>
      <c r="M1188" s="3">
        <v>6.99</v>
      </c>
      <c r="N1188" s="49"/>
      <c r="O1188" s="41">
        <v>0.968</v>
      </c>
      <c r="P1188" s="3">
        <v>0</v>
      </c>
      <c r="Q1188" s="3">
        <v>65</v>
      </c>
      <c r="S1188" s="3" t="s">
        <v>35</v>
      </c>
      <c r="T1188" s="12" t="s">
        <v>495</v>
      </c>
    </row>
    <row r="1189" spans="1:20" ht="12" customHeight="1">
      <c r="A1189" s="3" t="s">
        <v>496</v>
      </c>
      <c r="B1189" s="3" t="s">
        <v>52</v>
      </c>
      <c r="C1189" s="5" t="s">
        <v>31</v>
      </c>
      <c r="D1189" s="6">
        <v>40078</v>
      </c>
      <c r="E1189" s="43">
        <v>0.3888888888888889</v>
      </c>
      <c r="F1189" s="3">
        <v>304690</v>
      </c>
      <c r="G1189" s="3">
        <v>6071625</v>
      </c>
      <c r="H1189" s="3">
        <v>6.8</v>
      </c>
      <c r="I1189" s="41">
        <v>16.6</v>
      </c>
      <c r="J1189" s="41">
        <v>1.78</v>
      </c>
      <c r="K1189" s="9">
        <f t="shared" si="24"/>
        <v>1780</v>
      </c>
      <c r="L1189" s="3">
        <v>173.5</v>
      </c>
      <c r="M1189" s="3">
        <v>7.35</v>
      </c>
      <c r="N1189" s="49"/>
      <c r="O1189" s="41">
        <v>1.124</v>
      </c>
      <c r="P1189" s="3">
        <v>10</v>
      </c>
      <c r="S1189" s="3" t="s">
        <v>35</v>
      </c>
      <c r="T1189" s="12" t="s">
        <v>495</v>
      </c>
    </row>
    <row r="1190" spans="1:20" ht="12" customHeight="1">
      <c r="A1190" s="3" t="s">
        <v>497</v>
      </c>
      <c r="B1190" s="3" t="s">
        <v>52</v>
      </c>
      <c r="C1190" s="5" t="s">
        <v>31</v>
      </c>
      <c r="D1190" s="6">
        <v>40078</v>
      </c>
      <c r="E1190" s="43">
        <v>0.34375</v>
      </c>
      <c r="F1190" s="3">
        <v>303444</v>
      </c>
      <c r="G1190" s="3">
        <v>6071790</v>
      </c>
      <c r="H1190" s="3">
        <v>7.88</v>
      </c>
      <c r="I1190" s="41">
        <v>16</v>
      </c>
      <c r="J1190" s="41">
        <v>12.1</v>
      </c>
      <c r="K1190" s="9">
        <f t="shared" si="24"/>
        <v>12100</v>
      </c>
      <c r="L1190" s="3">
        <v>121.3</v>
      </c>
      <c r="M1190" s="3">
        <v>6.7</v>
      </c>
      <c r="N1190" s="49"/>
      <c r="O1190" s="41">
        <v>7.67</v>
      </c>
      <c r="P1190" s="3">
        <v>69</v>
      </c>
      <c r="S1190" s="3" t="s">
        <v>35</v>
      </c>
      <c r="T1190" s="12" t="s">
        <v>498</v>
      </c>
    </row>
    <row r="1191" spans="1:20" ht="12" customHeight="1">
      <c r="A1191" s="31" t="s">
        <v>499</v>
      </c>
      <c r="B1191" s="31" t="s">
        <v>52</v>
      </c>
      <c r="C1191" s="5" t="s">
        <v>31</v>
      </c>
      <c r="D1191" s="34">
        <v>40044</v>
      </c>
      <c r="E1191" s="30">
        <v>0.6944444444444445</v>
      </c>
      <c r="F1191" s="31">
        <v>299296</v>
      </c>
      <c r="G1191" s="31">
        <v>6068609</v>
      </c>
      <c r="H1191" s="32">
        <v>8.44</v>
      </c>
      <c r="I1191" s="32">
        <v>15.74</v>
      </c>
      <c r="J1191" s="31">
        <v>18.79</v>
      </c>
      <c r="K1191" s="9">
        <f t="shared" si="24"/>
        <v>18790</v>
      </c>
      <c r="L1191" s="31">
        <v>137.2</v>
      </c>
      <c r="M1191" s="31">
        <v>7.51</v>
      </c>
      <c r="N1191" s="49"/>
      <c r="O1191" s="31">
        <v>14.84</v>
      </c>
      <c r="P1191" s="31">
        <v>118.8</v>
      </c>
      <c r="Q1191" s="31"/>
      <c r="R1191" s="31"/>
      <c r="S1191" s="31" t="s">
        <v>56</v>
      </c>
      <c r="T1191" s="49" t="s">
        <v>500</v>
      </c>
    </row>
    <row r="1192" spans="1:20" ht="12" customHeight="1">
      <c r="A1192" s="31" t="s">
        <v>499</v>
      </c>
      <c r="B1192" s="31" t="s">
        <v>52</v>
      </c>
      <c r="C1192" s="5" t="s">
        <v>31</v>
      </c>
      <c r="D1192" s="34">
        <v>40046</v>
      </c>
      <c r="E1192" s="30">
        <v>0.6041666666666666</v>
      </c>
      <c r="F1192" s="31">
        <v>299296</v>
      </c>
      <c r="G1192" s="31">
        <v>6068609</v>
      </c>
      <c r="H1192" s="32">
        <v>8.34</v>
      </c>
      <c r="I1192" s="32">
        <v>15.4</v>
      </c>
      <c r="J1192" s="31">
        <v>20.442</v>
      </c>
      <c r="K1192" s="9">
        <f t="shared" si="24"/>
        <v>20442</v>
      </c>
      <c r="L1192" s="31">
        <v>149.7</v>
      </c>
      <c r="M1192" s="31">
        <v>5.53</v>
      </c>
      <c r="N1192" s="49">
        <v>19</v>
      </c>
      <c r="O1192" s="31">
        <v>16.3</v>
      </c>
      <c r="P1192" s="31">
        <v>133.2</v>
      </c>
      <c r="Q1192" s="31"/>
      <c r="R1192" s="31"/>
      <c r="S1192" s="31" t="s">
        <v>53</v>
      </c>
      <c r="T1192" s="49"/>
    </row>
    <row r="1193" spans="1:20" ht="12" customHeight="1">
      <c r="A1193" s="31" t="s">
        <v>499</v>
      </c>
      <c r="B1193" s="31" t="s">
        <v>52</v>
      </c>
      <c r="C1193" s="5" t="s">
        <v>31</v>
      </c>
      <c r="D1193" s="34">
        <v>40052</v>
      </c>
      <c r="E1193" s="30">
        <v>0.5</v>
      </c>
      <c r="F1193" s="31">
        <v>299296</v>
      </c>
      <c r="G1193" s="31">
        <v>6068609</v>
      </c>
      <c r="H1193" s="32">
        <v>7.96</v>
      </c>
      <c r="I1193" s="32">
        <v>14.59</v>
      </c>
      <c r="J1193" s="31">
        <v>16.287</v>
      </c>
      <c r="K1193" s="9">
        <f t="shared" si="24"/>
        <v>16286.999999999998</v>
      </c>
      <c r="L1193" s="31">
        <v>193.2</v>
      </c>
      <c r="M1193" s="31">
        <v>6.21</v>
      </c>
      <c r="N1193" s="49">
        <v>11</v>
      </c>
      <c r="O1193" s="31">
        <v>13.22</v>
      </c>
      <c r="P1193" s="31">
        <v>126.4</v>
      </c>
      <c r="Q1193" s="31"/>
      <c r="R1193" s="31"/>
      <c r="S1193" s="31" t="s">
        <v>55</v>
      </c>
      <c r="T1193" s="49"/>
    </row>
    <row r="1194" spans="1:20" ht="12" customHeight="1">
      <c r="A1194" s="31" t="s">
        <v>499</v>
      </c>
      <c r="B1194" s="31" t="s">
        <v>52</v>
      </c>
      <c r="C1194" s="5" t="s">
        <v>31</v>
      </c>
      <c r="D1194" s="34">
        <v>40053</v>
      </c>
      <c r="E1194" s="30">
        <v>0.6041666666666666</v>
      </c>
      <c r="F1194" s="31">
        <v>299296</v>
      </c>
      <c r="G1194" s="31">
        <v>6068609</v>
      </c>
      <c r="H1194" s="32">
        <v>8.14</v>
      </c>
      <c r="I1194" s="32">
        <v>16.04</v>
      </c>
      <c r="J1194" s="31">
        <v>14.039</v>
      </c>
      <c r="K1194" s="9">
        <f t="shared" si="24"/>
        <v>14039</v>
      </c>
      <c r="L1194" s="31">
        <v>188.1</v>
      </c>
      <c r="M1194" s="31">
        <v>7.43</v>
      </c>
      <c r="N1194" s="49">
        <v>11</v>
      </c>
      <c r="O1194" s="31">
        <v>11.02</v>
      </c>
      <c r="P1194" s="31">
        <v>104</v>
      </c>
      <c r="Q1194" s="31"/>
      <c r="R1194" s="31"/>
      <c r="S1194" s="31" t="s">
        <v>56</v>
      </c>
      <c r="T1194" s="49"/>
    </row>
    <row r="1195" spans="1:20" ht="12" customHeight="1">
      <c r="A1195" s="31" t="s">
        <v>499</v>
      </c>
      <c r="B1195" s="31" t="s">
        <v>52</v>
      </c>
      <c r="C1195" s="5" t="s">
        <v>31</v>
      </c>
      <c r="D1195" s="34">
        <v>40056</v>
      </c>
      <c r="E1195" s="30">
        <v>0.5972222222222222</v>
      </c>
      <c r="F1195" s="31">
        <v>299296</v>
      </c>
      <c r="G1195" s="31">
        <v>6068609</v>
      </c>
      <c r="H1195" s="32">
        <v>7.84</v>
      </c>
      <c r="I1195" s="32">
        <v>14.86</v>
      </c>
      <c r="J1195" s="31">
        <v>16.158</v>
      </c>
      <c r="K1195" s="9">
        <f t="shared" si="24"/>
        <v>16158.000000000002</v>
      </c>
      <c r="L1195" s="31">
        <v>157.8</v>
      </c>
      <c r="M1195" s="31">
        <v>5.77</v>
      </c>
      <c r="N1195" s="49">
        <v>14</v>
      </c>
      <c r="O1195" s="31">
        <v>13.03</v>
      </c>
      <c r="P1195" s="31">
        <v>127</v>
      </c>
      <c r="Q1195" s="31"/>
      <c r="R1195" s="31"/>
      <c r="S1195" s="31" t="s">
        <v>343</v>
      </c>
      <c r="T1195" s="49"/>
    </row>
    <row r="1196" spans="1:20" ht="12" customHeight="1">
      <c r="A1196" s="31" t="s">
        <v>499</v>
      </c>
      <c r="B1196" s="31" t="s">
        <v>52</v>
      </c>
      <c r="C1196" s="5" t="s">
        <v>31</v>
      </c>
      <c r="D1196" s="34">
        <v>40057</v>
      </c>
      <c r="E1196" s="30">
        <v>0.5520833333333334</v>
      </c>
      <c r="F1196" s="31">
        <v>299296</v>
      </c>
      <c r="G1196" s="31">
        <v>6068609</v>
      </c>
      <c r="H1196" s="32">
        <v>8.12</v>
      </c>
      <c r="I1196" s="32">
        <v>15.49</v>
      </c>
      <c r="J1196" s="31">
        <v>14.315</v>
      </c>
      <c r="K1196" s="9">
        <f t="shared" si="24"/>
        <v>14315</v>
      </c>
      <c r="L1196" s="31">
        <v>190</v>
      </c>
      <c r="M1196" s="31">
        <v>5.92</v>
      </c>
      <c r="N1196" s="49">
        <v>9.4</v>
      </c>
      <c r="O1196" s="31">
        <v>11.38</v>
      </c>
      <c r="P1196" s="31">
        <v>111</v>
      </c>
      <c r="Q1196" s="31"/>
      <c r="R1196" s="31"/>
      <c r="S1196" s="31" t="s">
        <v>56</v>
      </c>
      <c r="T1196" s="73"/>
    </row>
    <row r="1197" spans="1:20" ht="12" customHeight="1">
      <c r="A1197" s="31" t="s">
        <v>499</v>
      </c>
      <c r="B1197" s="31" t="s">
        <v>52</v>
      </c>
      <c r="C1197" s="5" t="s">
        <v>31</v>
      </c>
      <c r="D1197" s="34">
        <v>40060</v>
      </c>
      <c r="E1197" s="30">
        <v>0.5625</v>
      </c>
      <c r="F1197" s="31">
        <v>299296</v>
      </c>
      <c r="G1197" s="31">
        <v>6068609</v>
      </c>
      <c r="H1197" s="32">
        <v>8.05</v>
      </c>
      <c r="I1197" s="32">
        <v>14.94</v>
      </c>
      <c r="J1197" s="31">
        <v>14.927</v>
      </c>
      <c r="K1197" s="9">
        <f t="shared" si="24"/>
        <v>14927</v>
      </c>
      <c r="L1197" s="31">
        <v>198.3</v>
      </c>
      <c r="M1197" s="31" t="s">
        <v>38</v>
      </c>
      <c r="N1197" s="49">
        <v>16</v>
      </c>
      <c r="O1197" s="31">
        <v>12.01</v>
      </c>
      <c r="P1197" s="31">
        <v>91</v>
      </c>
      <c r="Q1197" s="31"/>
      <c r="R1197" s="31"/>
      <c r="S1197" s="31" t="s">
        <v>57</v>
      </c>
      <c r="T1197" s="73"/>
    </row>
    <row r="1198" spans="1:20" ht="12" customHeight="1">
      <c r="A1198" s="31" t="s">
        <v>499</v>
      </c>
      <c r="B1198" s="31" t="s">
        <v>52</v>
      </c>
      <c r="C1198" s="5" t="s">
        <v>31</v>
      </c>
      <c r="D1198" s="34">
        <v>40063</v>
      </c>
      <c r="E1198" s="30">
        <v>0</v>
      </c>
      <c r="F1198" s="31">
        <v>299296</v>
      </c>
      <c r="G1198" s="31">
        <v>6068609</v>
      </c>
      <c r="H1198" s="32">
        <v>8.03</v>
      </c>
      <c r="I1198" s="32">
        <v>15.03</v>
      </c>
      <c r="J1198" s="31">
        <v>14.78</v>
      </c>
      <c r="K1198" s="9">
        <f t="shared" si="24"/>
        <v>14780</v>
      </c>
      <c r="L1198" s="31"/>
      <c r="M1198" s="31">
        <v>7.38</v>
      </c>
      <c r="N1198" s="49">
        <v>25</v>
      </c>
      <c r="O1198" s="31" t="s">
        <v>38</v>
      </c>
      <c r="P1198" s="31">
        <v>113</v>
      </c>
      <c r="Q1198" s="31"/>
      <c r="R1198" s="31"/>
      <c r="S1198" s="31" t="s">
        <v>340</v>
      </c>
      <c r="T1198" s="73"/>
    </row>
    <row r="1199" spans="1:20" ht="12" customHeight="1">
      <c r="A1199" s="31" t="s">
        <v>499</v>
      </c>
      <c r="B1199" s="31" t="s">
        <v>52</v>
      </c>
      <c r="C1199" s="5" t="s">
        <v>31</v>
      </c>
      <c r="D1199" s="34">
        <v>40064</v>
      </c>
      <c r="E1199" s="30">
        <v>0</v>
      </c>
      <c r="F1199" s="31">
        <v>299296</v>
      </c>
      <c r="G1199" s="31">
        <v>6068609</v>
      </c>
      <c r="H1199" s="32">
        <v>7.86</v>
      </c>
      <c r="I1199" s="32">
        <v>15.45</v>
      </c>
      <c r="J1199" s="31">
        <v>15.18</v>
      </c>
      <c r="K1199" s="9">
        <f t="shared" si="24"/>
        <v>15180</v>
      </c>
      <c r="L1199" s="31">
        <v>170</v>
      </c>
      <c r="M1199" s="31">
        <v>8.93</v>
      </c>
      <c r="N1199" s="49">
        <v>15</v>
      </c>
      <c r="O1199" s="31" t="s">
        <v>38</v>
      </c>
      <c r="P1199" s="31">
        <v>117</v>
      </c>
      <c r="Q1199" s="31"/>
      <c r="R1199" s="31"/>
      <c r="S1199" s="31" t="s">
        <v>58</v>
      </c>
      <c r="T1199" s="73"/>
    </row>
    <row r="1200" spans="1:20" ht="12" customHeight="1">
      <c r="A1200" s="31" t="s">
        <v>499</v>
      </c>
      <c r="B1200" s="31" t="s">
        <v>52</v>
      </c>
      <c r="C1200" s="5" t="s">
        <v>31</v>
      </c>
      <c r="D1200" s="34">
        <v>40066</v>
      </c>
      <c r="E1200" s="30">
        <v>0.7013888888888888</v>
      </c>
      <c r="F1200" s="31">
        <v>299296</v>
      </c>
      <c r="G1200" s="31">
        <v>6068609</v>
      </c>
      <c r="H1200" s="32">
        <v>8.7</v>
      </c>
      <c r="I1200" s="32">
        <v>16.56</v>
      </c>
      <c r="J1200" s="31">
        <v>13.038</v>
      </c>
      <c r="K1200" s="9">
        <f t="shared" si="24"/>
        <v>13038</v>
      </c>
      <c r="L1200" s="31">
        <v>159</v>
      </c>
      <c r="M1200" s="31">
        <v>9.93</v>
      </c>
      <c r="N1200" s="49">
        <v>8.1</v>
      </c>
      <c r="O1200" s="31">
        <v>10.11</v>
      </c>
      <c r="P1200" s="31">
        <v>96</v>
      </c>
      <c r="Q1200" s="31"/>
      <c r="R1200" s="31"/>
      <c r="S1200" s="31" t="s">
        <v>56</v>
      </c>
      <c r="T1200" s="73"/>
    </row>
    <row r="1201" spans="1:20" ht="12" customHeight="1">
      <c r="A1201" s="31" t="s">
        <v>499</v>
      </c>
      <c r="B1201" s="31" t="s">
        <v>52</v>
      </c>
      <c r="C1201" s="5" t="s">
        <v>31</v>
      </c>
      <c r="D1201" s="34">
        <v>40070</v>
      </c>
      <c r="E1201" s="30">
        <v>0.6006944444444444</v>
      </c>
      <c r="F1201" s="31">
        <v>299296</v>
      </c>
      <c r="G1201" s="31">
        <v>6068609</v>
      </c>
      <c r="H1201" s="32">
        <v>8.74</v>
      </c>
      <c r="I1201" s="32">
        <v>16.99</v>
      </c>
      <c r="J1201" s="31">
        <v>11.995</v>
      </c>
      <c r="K1201" s="9">
        <f t="shared" si="24"/>
        <v>11995</v>
      </c>
      <c r="L1201" s="31">
        <v>157.8</v>
      </c>
      <c r="M1201" s="31">
        <v>9.18</v>
      </c>
      <c r="N1201" s="49">
        <v>11</v>
      </c>
      <c r="O1201" s="31">
        <v>9.196</v>
      </c>
      <c r="P1201" s="31">
        <v>99</v>
      </c>
      <c r="Q1201" s="31"/>
      <c r="R1201" s="31"/>
      <c r="S1201" s="31" t="s">
        <v>56</v>
      </c>
      <c r="T1201" s="73"/>
    </row>
    <row r="1202" spans="1:20" ht="12" customHeight="1">
      <c r="A1202" s="31" t="s">
        <v>499</v>
      </c>
      <c r="B1202" s="31" t="s">
        <v>52</v>
      </c>
      <c r="C1202" s="5" t="s">
        <v>31</v>
      </c>
      <c r="D1202" s="34">
        <v>40071</v>
      </c>
      <c r="E1202" s="30">
        <v>0.6041666666666666</v>
      </c>
      <c r="F1202" s="31">
        <v>299296</v>
      </c>
      <c r="G1202" s="31">
        <v>6068609</v>
      </c>
      <c r="H1202" s="32">
        <v>8.48</v>
      </c>
      <c r="I1202" s="32">
        <v>18.92</v>
      </c>
      <c r="J1202" s="31">
        <v>12.815</v>
      </c>
      <c r="K1202" s="9">
        <f t="shared" si="24"/>
        <v>12815</v>
      </c>
      <c r="L1202" s="31">
        <v>161.2</v>
      </c>
      <c r="M1202" s="31">
        <v>9.57</v>
      </c>
      <c r="N1202" s="49">
        <v>9.4</v>
      </c>
      <c r="O1202" s="31">
        <v>9.412</v>
      </c>
      <c r="P1202" s="31">
        <v>84</v>
      </c>
      <c r="Q1202" s="31"/>
      <c r="R1202" s="31"/>
      <c r="S1202" s="31" t="s">
        <v>56</v>
      </c>
      <c r="T1202" s="73"/>
    </row>
    <row r="1203" spans="1:20" ht="12" customHeight="1">
      <c r="A1203" s="31" t="s">
        <v>499</v>
      </c>
      <c r="B1203" s="31" t="s">
        <v>52</v>
      </c>
      <c r="C1203" s="5" t="s">
        <v>31</v>
      </c>
      <c r="D1203" s="34">
        <v>40073</v>
      </c>
      <c r="E1203" s="30">
        <v>0.5104166666666666</v>
      </c>
      <c r="F1203" s="31">
        <v>299296</v>
      </c>
      <c r="G1203" s="31">
        <v>6068609</v>
      </c>
      <c r="H1203" s="32">
        <v>8.18</v>
      </c>
      <c r="I1203" s="32">
        <v>16.38</v>
      </c>
      <c r="J1203" s="31">
        <v>12.293</v>
      </c>
      <c r="K1203" s="9">
        <f t="shared" si="24"/>
        <v>12293</v>
      </c>
      <c r="L1203" s="31">
        <v>198.5</v>
      </c>
      <c r="M1203" s="31">
        <v>7.55</v>
      </c>
      <c r="N1203" s="49">
        <v>22</v>
      </c>
      <c r="O1203" s="31">
        <v>10.06</v>
      </c>
      <c r="P1203" s="31">
        <v>117</v>
      </c>
      <c r="Q1203" s="31"/>
      <c r="R1203" s="31"/>
      <c r="S1203" s="31" t="s">
        <v>59</v>
      </c>
      <c r="T1203" s="73"/>
    </row>
    <row r="1204" spans="1:20" ht="12" customHeight="1">
      <c r="A1204" s="31" t="s">
        <v>499</v>
      </c>
      <c r="B1204" s="31" t="s">
        <v>52</v>
      </c>
      <c r="C1204" s="5" t="s">
        <v>31</v>
      </c>
      <c r="D1204" s="34">
        <v>40074</v>
      </c>
      <c r="E1204" s="30">
        <v>0.576388888888889</v>
      </c>
      <c r="F1204" s="31">
        <v>299296</v>
      </c>
      <c r="G1204" s="31">
        <v>6068609</v>
      </c>
      <c r="H1204" s="32">
        <v>8.37</v>
      </c>
      <c r="I1204" s="32">
        <v>18.39</v>
      </c>
      <c r="J1204" s="31">
        <v>12.566</v>
      </c>
      <c r="K1204" s="9">
        <f t="shared" si="24"/>
        <v>12566</v>
      </c>
      <c r="L1204" s="31">
        <v>170.5</v>
      </c>
      <c r="M1204" s="31">
        <v>11.6</v>
      </c>
      <c r="N1204" s="49">
        <v>13</v>
      </c>
      <c r="O1204" s="31">
        <v>9.344</v>
      </c>
      <c r="P1204" s="31">
        <v>105</v>
      </c>
      <c r="Q1204" s="31"/>
      <c r="R1204" s="31"/>
      <c r="S1204" s="31" t="s">
        <v>56</v>
      </c>
      <c r="T1204" s="73"/>
    </row>
    <row r="1205" spans="1:20" ht="12" customHeight="1">
      <c r="A1205" s="31" t="s">
        <v>499</v>
      </c>
      <c r="B1205" s="31" t="s">
        <v>52</v>
      </c>
      <c r="C1205" s="5" t="s">
        <v>31</v>
      </c>
      <c r="D1205" s="34">
        <v>40084</v>
      </c>
      <c r="E1205" s="30">
        <v>0.611111111111111</v>
      </c>
      <c r="F1205" s="31">
        <v>299296</v>
      </c>
      <c r="G1205" s="31">
        <v>6068609</v>
      </c>
      <c r="H1205" s="32">
        <v>8.42</v>
      </c>
      <c r="I1205" s="32">
        <v>14.16</v>
      </c>
      <c r="J1205" s="31">
        <v>9.931</v>
      </c>
      <c r="K1205" s="9">
        <f t="shared" si="24"/>
        <v>9931</v>
      </c>
      <c r="L1205" s="31">
        <v>205.6</v>
      </c>
      <c r="M1205" s="31">
        <v>9.59</v>
      </c>
      <c r="N1205" s="49">
        <v>22</v>
      </c>
      <c r="O1205" s="31">
        <v>8.143</v>
      </c>
      <c r="P1205" s="31">
        <v>114</v>
      </c>
      <c r="Q1205" s="31"/>
      <c r="R1205" s="31"/>
      <c r="S1205" s="31" t="s">
        <v>56</v>
      </c>
      <c r="T1205" s="73"/>
    </row>
    <row r="1206" spans="1:20" ht="12" customHeight="1">
      <c r="A1206" s="31" t="s">
        <v>499</v>
      </c>
      <c r="B1206" s="31" t="s">
        <v>52</v>
      </c>
      <c r="C1206" s="5" t="s">
        <v>31</v>
      </c>
      <c r="D1206" s="34">
        <v>40085</v>
      </c>
      <c r="E1206" s="30">
        <v>0.5416666666666666</v>
      </c>
      <c r="F1206" s="31">
        <v>299296</v>
      </c>
      <c r="G1206" s="31">
        <v>6068609</v>
      </c>
      <c r="H1206" s="32">
        <v>8.44</v>
      </c>
      <c r="I1206" s="32">
        <v>16.55</v>
      </c>
      <c r="J1206" s="31">
        <v>9.373</v>
      </c>
      <c r="K1206" s="9">
        <f t="shared" si="24"/>
        <v>9373</v>
      </c>
      <c r="L1206" s="31">
        <v>154.3</v>
      </c>
      <c r="M1206" s="31">
        <v>10.1</v>
      </c>
      <c r="N1206" s="49">
        <v>14</v>
      </c>
      <c r="O1206" s="31">
        <v>7.293</v>
      </c>
      <c r="P1206" s="31">
        <v>198</v>
      </c>
      <c r="Q1206" s="31"/>
      <c r="R1206" s="31"/>
      <c r="S1206" s="31" t="s">
        <v>55</v>
      </c>
      <c r="T1206" s="73"/>
    </row>
    <row r="1207" spans="1:20" ht="12" customHeight="1">
      <c r="A1207" s="31" t="s">
        <v>499</v>
      </c>
      <c r="B1207" s="31" t="s">
        <v>52</v>
      </c>
      <c r="C1207" s="5" t="s">
        <v>31</v>
      </c>
      <c r="D1207" s="34">
        <v>40086</v>
      </c>
      <c r="E1207" s="30"/>
      <c r="F1207" s="31">
        <v>299296</v>
      </c>
      <c r="G1207" s="31">
        <v>6068609</v>
      </c>
      <c r="H1207" s="32">
        <v>8.65</v>
      </c>
      <c r="I1207" s="32">
        <v>17.6</v>
      </c>
      <c r="J1207" s="31">
        <v>9.568</v>
      </c>
      <c r="K1207" s="9">
        <f t="shared" si="24"/>
        <v>9568</v>
      </c>
      <c r="L1207" s="31">
        <v>193.6</v>
      </c>
      <c r="M1207" s="31">
        <v>9.16</v>
      </c>
      <c r="N1207" s="49">
        <v>13</v>
      </c>
      <c r="O1207" s="31">
        <v>7.224</v>
      </c>
      <c r="P1207" s="31">
        <v>141</v>
      </c>
      <c r="Q1207" s="31"/>
      <c r="R1207" s="31"/>
      <c r="S1207" s="31" t="s">
        <v>59</v>
      </c>
      <c r="T1207" s="73"/>
    </row>
    <row r="1208" spans="1:20" ht="12" customHeight="1">
      <c r="A1208" s="31" t="s">
        <v>499</v>
      </c>
      <c r="B1208" s="31" t="s">
        <v>52</v>
      </c>
      <c r="C1208" s="5" t="s">
        <v>31</v>
      </c>
      <c r="D1208" s="34">
        <v>40087</v>
      </c>
      <c r="E1208" s="30">
        <v>0.5104166666666666</v>
      </c>
      <c r="F1208" s="31">
        <v>299296</v>
      </c>
      <c r="G1208" s="31">
        <v>6068609</v>
      </c>
      <c r="H1208" s="32">
        <v>8.38</v>
      </c>
      <c r="I1208" s="32">
        <v>15.21</v>
      </c>
      <c r="J1208" s="31">
        <v>9.128</v>
      </c>
      <c r="K1208" s="9">
        <f t="shared" si="24"/>
        <v>9128</v>
      </c>
      <c r="L1208" s="31">
        <v>206.8</v>
      </c>
      <c r="M1208" s="31">
        <v>8.5</v>
      </c>
      <c r="N1208" s="49">
        <v>15</v>
      </c>
      <c r="O1208" s="31">
        <v>6.435</v>
      </c>
      <c r="P1208" s="31">
        <v>150</v>
      </c>
      <c r="Q1208" s="31"/>
      <c r="R1208" s="31"/>
      <c r="S1208" s="31" t="s">
        <v>55</v>
      </c>
      <c r="T1208" s="73"/>
    </row>
    <row r="1209" spans="1:20" ht="12" customHeight="1">
      <c r="A1209" s="31" t="s">
        <v>499</v>
      </c>
      <c r="B1209" s="31" t="s">
        <v>52</v>
      </c>
      <c r="C1209" s="5" t="s">
        <v>31</v>
      </c>
      <c r="D1209" s="34">
        <v>40094</v>
      </c>
      <c r="E1209" s="30">
        <v>0.5972222222222222</v>
      </c>
      <c r="F1209" s="31">
        <v>299296</v>
      </c>
      <c r="G1209" s="31">
        <v>6068609</v>
      </c>
      <c r="H1209" s="32">
        <v>8.55</v>
      </c>
      <c r="I1209" s="32">
        <v>16.1</v>
      </c>
      <c r="J1209" s="31">
        <v>9.576</v>
      </c>
      <c r="K1209" s="9">
        <f t="shared" si="24"/>
        <v>9576</v>
      </c>
      <c r="L1209" s="31"/>
      <c r="M1209" s="31">
        <v>10.87</v>
      </c>
      <c r="N1209" s="49">
        <v>17</v>
      </c>
      <c r="O1209" s="31">
        <v>6.097</v>
      </c>
      <c r="P1209" s="31">
        <f>0.43*300</f>
        <v>129</v>
      </c>
      <c r="Q1209" s="31"/>
      <c r="R1209" s="31"/>
      <c r="S1209" s="31" t="s">
        <v>56</v>
      </c>
      <c r="T1209" s="73"/>
    </row>
    <row r="1210" spans="1:20" ht="12" customHeight="1">
      <c r="A1210" s="31" t="s">
        <v>499</v>
      </c>
      <c r="B1210" s="31" t="s">
        <v>52</v>
      </c>
      <c r="C1210" s="5" t="s">
        <v>31</v>
      </c>
      <c r="D1210" s="34">
        <v>40095</v>
      </c>
      <c r="E1210" s="30">
        <v>0.5736111111111112</v>
      </c>
      <c r="F1210" s="31">
        <v>299296</v>
      </c>
      <c r="G1210" s="31">
        <v>6068609</v>
      </c>
      <c r="H1210" s="32">
        <v>8.53</v>
      </c>
      <c r="I1210" s="32">
        <v>15.3</v>
      </c>
      <c r="J1210" s="31">
        <v>9.355</v>
      </c>
      <c r="K1210" s="9">
        <f t="shared" si="24"/>
        <v>9355</v>
      </c>
      <c r="L1210" s="31"/>
      <c r="M1210" s="31">
        <v>10.44</v>
      </c>
      <c r="N1210" s="49">
        <v>17</v>
      </c>
      <c r="O1210" s="31">
        <v>6.045</v>
      </c>
      <c r="P1210" s="31">
        <f>0.4*300</f>
        <v>120</v>
      </c>
      <c r="Q1210" s="31"/>
      <c r="R1210" s="31"/>
      <c r="S1210" s="31" t="s">
        <v>56</v>
      </c>
      <c r="T1210" s="73"/>
    </row>
    <row r="1211" spans="1:20" ht="12" customHeight="1">
      <c r="A1211" s="31" t="s">
        <v>499</v>
      </c>
      <c r="B1211" s="31" t="s">
        <v>52</v>
      </c>
      <c r="C1211" s="5" t="s">
        <v>31</v>
      </c>
      <c r="D1211" s="34">
        <v>40105</v>
      </c>
      <c r="E1211" s="30">
        <v>0.3854166666666667</v>
      </c>
      <c r="F1211" s="31">
        <v>299296</v>
      </c>
      <c r="G1211" s="31">
        <v>6068609</v>
      </c>
      <c r="H1211" s="32">
        <v>8.64</v>
      </c>
      <c r="I1211" s="32">
        <v>15.8</v>
      </c>
      <c r="J1211" s="31">
        <v>9.494</v>
      </c>
      <c r="K1211" s="9">
        <f t="shared" si="24"/>
        <v>9494</v>
      </c>
      <c r="L1211" s="31"/>
      <c r="M1211" s="31">
        <v>9.23</v>
      </c>
      <c r="N1211" s="49"/>
      <c r="O1211" s="31">
        <v>5.616</v>
      </c>
      <c r="P1211" s="31">
        <f>0.48*300</f>
        <v>144</v>
      </c>
      <c r="Q1211" s="31"/>
      <c r="R1211" s="31"/>
      <c r="S1211" s="31" t="s">
        <v>60</v>
      </c>
      <c r="T1211" s="73"/>
    </row>
    <row r="1212" spans="1:20" ht="12" customHeight="1">
      <c r="A1212" s="31" t="s">
        <v>499</v>
      </c>
      <c r="B1212" s="31" t="s">
        <v>52</v>
      </c>
      <c r="C1212" s="5" t="s">
        <v>31</v>
      </c>
      <c r="D1212" s="34">
        <v>40108</v>
      </c>
      <c r="E1212" s="30">
        <v>0.5277777777777778</v>
      </c>
      <c r="F1212" s="31">
        <v>299296</v>
      </c>
      <c r="G1212" s="31">
        <v>6068609</v>
      </c>
      <c r="H1212" s="32">
        <v>8.53</v>
      </c>
      <c r="I1212" s="32">
        <v>19.16</v>
      </c>
      <c r="J1212" s="31">
        <v>9.621</v>
      </c>
      <c r="K1212" s="9">
        <f t="shared" si="24"/>
        <v>9621</v>
      </c>
      <c r="L1212" s="31"/>
      <c r="M1212" s="31">
        <v>7.87</v>
      </c>
      <c r="N1212" s="49">
        <v>13</v>
      </c>
      <c r="O1212" s="31">
        <v>7.038</v>
      </c>
      <c r="P1212" s="31">
        <f>0.55*300</f>
        <v>165</v>
      </c>
      <c r="Q1212" s="31"/>
      <c r="R1212" s="31"/>
      <c r="S1212" s="31" t="s">
        <v>60</v>
      </c>
      <c r="T1212" s="73"/>
    </row>
    <row r="1213" spans="1:20" ht="12" customHeight="1">
      <c r="A1213" s="31" t="s">
        <v>499</v>
      </c>
      <c r="B1213" s="31" t="s">
        <v>52</v>
      </c>
      <c r="C1213" s="5" t="s">
        <v>31</v>
      </c>
      <c r="D1213" s="34">
        <v>40109</v>
      </c>
      <c r="E1213" s="30">
        <v>0.5833333333333334</v>
      </c>
      <c r="F1213" s="31">
        <v>299296</v>
      </c>
      <c r="G1213" s="31">
        <v>6068609</v>
      </c>
      <c r="H1213" s="32">
        <v>8.56</v>
      </c>
      <c r="I1213" s="32">
        <v>18.84</v>
      </c>
      <c r="J1213" s="31">
        <v>9.696</v>
      </c>
      <c r="K1213" s="9">
        <f t="shared" si="24"/>
        <v>9696</v>
      </c>
      <c r="L1213" s="31"/>
      <c r="M1213" s="31"/>
      <c r="N1213" s="49">
        <v>13</v>
      </c>
      <c r="O1213" s="31">
        <v>7.145</v>
      </c>
      <c r="P1213" s="31">
        <v>114</v>
      </c>
      <c r="Q1213" s="31"/>
      <c r="R1213" s="31"/>
      <c r="S1213" s="31" t="s">
        <v>56</v>
      </c>
      <c r="T1213" s="73"/>
    </row>
    <row r="1214" spans="1:20" ht="12" customHeight="1">
      <c r="A1214" s="31" t="s">
        <v>499</v>
      </c>
      <c r="B1214" s="31" t="s">
        <v>52</v>
      </c>
      <c r="C1214" s="5" t="s">
        <v>31</v>
      </c>
      <c r="D1214" s="34">
        <v>40114</v>
      </c>
      <c r="E1214" s="30">
        <v>0.5631944444444444</v>
      </c>
      <c r="F1214" s="31">
        <v>299296</v>
      </c>
      <c r="G1214" s="31">
        <v>6068609</v>
      </c>
      <c r="H1214" s="32">
        <v>8.64</v>
      </c>
      <c r="I1214" s="32">
        <v>21.3</v>
      </c>
      <c r="J1214" s="31">
        <v>10.022</v>
      </c>
      <c r="K1214" s="9">
        <f t="shared" si="24"/>
        <v>10022</v>
      </c>
      <c r="L1214" s="31"/>
      <c r="M1214" s="31">
        <v>7.13</v>
      </c>
      <c r="N1214" s="49">
        <v>11</v>
      </c>
      <c r="O1214" s="31">
        <v>5.8176</v>
      </c>
      <c r="P1214" s="31">
        <f>0.45*300</f>
        <v>135</v>
      </c>
      <c r="Q1214" s="31"/>
      <c r="R1214" s="31"/>
      <c r="S1214" s="31" t="s">
        <v>60</v>
      </c>
      <c r="T1214" s="73"/>
    </row>
    <row r="1215" spans="1:20" ht="12" customHeight="1">
      <c r="A1215" s="31" t="s">
        <v>499</v>
      </c>
      <c r="B1215" s="31" t="s">
        <v>52</v>
      </c>
      <c r="C1215" s="5" t="s">
        <v>31</v>
      </c>
      <c r="D1215" s="34">
        <v>40115</v>
      </c>
      <c r="E1215" s="30">
        <v>0.4270833333333333</v>
      </c>
      <c r="F1215" s="31">
        <v>299296</v>
      </c>
      <c r="G1215" s="31">
        <v>6068609</v>
      </c>
      <c r="H1215" s="32">
        <v>8.61</v>
      </c>
      <c r="I1215" s="32">
        <v>22.31</v>
      </c>
      <c r="J1215" s="31">
        <v>9.893</v>
      </c>
      <c r="K1215" s="9">
        <f t="shared" si="24"/>
        <v>9893</v>
      </c>
      <c r="L1215" s="31"/>
      <c r="M1215" s="31">
        <v>7.35</v>
      </c>
      <c r="N1215" s="49">
        <v>8.5</v>
      </c>
      <c r="O1215" s="31">
        <v>6.158</v>
      </c>
      <c r="P1215" s="31">
        <f>0.44*300</f>
        <v>132</v>
      </c>
      <c r="Q1215" s="31"/>
      <c r="R1215" s="31"/>
      <c r="S1215" s="31" t="s">
        <v>60</v>
      </c>
      <c r="T1215" s="73"/>
    </row>
    <row r="1216" spans="1:20" ht="12" customHeight="1">
      <c r="A1216" s="31" t="s">
        <v>499</v>
      </c>
      <c r="B1216" s="31" t="s">
        <v>52</v>
      </c>
      <c r="C1216" s="5" t="s">
        <v>31</v>
      </c>
      <c r="D1216" s="34">
        <v>40119</v>
      </c>
      <c r="E1216" s="30">
        <v>0.5208333333333334</v>
      </c>
      <c r="F1216" s="31"/>
      <c r="G1216" s="31"/>
      <c r="H1216" s="32">
        <v>8.5</v>
      </c>
      <c r="I1216" s="32">
        <v>25.8</v>
      </c>
      <c r="J1216" s="31">
        <v>11.441</v>
      </c>
      <c r="K1216" s="9">
        <f t="shared" si="24"/>
        <v>11441</v>
      </c>
      <c r="L1216" s="31"/>
      <c r="M1216" s="31">
        <v>5.19</v>
      </c>
      <c r="N1216" s="49"/>
      <c r="O1216" s="31">
        <v>6.1625</v>
      </c>
      <c r="P1216" s="31">
        <f>0.4*300</f>
        <v>120</v>
      </c>
      <c r="Q1216" s="31"/>
      <c r="R1216" s="31"/>
      <c r="S1216" s="31" t="s">
        <v>56</v>
      </c>
      <c r="T1216" s="73"/>
    </row>
    <row r="1217" spans="1:20" ht="12" customHeight="1">
      <c r="A1217" s="31" t="s">
        <v>499</v>
      </c>
      <c r="B1217" s="31" t="s">
        <v>52</v>
      </c>
      <c r="C1217" s="5" t="s">
        <v>31</v>
      </c>
      <c r="D1217" s="34">
        <v>40120</v>
      </c>
      <c r="E1217" s="30">
        <v>0.5034722222222222</v>
      </c>
      <c r="F1217" s="31"/>
      <c r="G1217" s="31"/>
      <c r="H1217" s="32">
        <v>8.1</v>
      </c>
      <c r="I1217" s="32">
        <v>20</v>
      </c>
      <c r="J1217" s="31">
        <v>10.224</v>
      </c>
      <c r="K1217" s="9">
        <f t="shared" si="24"/>
        <v>10224</v>
      </c>
      <c r="L1217" s="31"/>
      <c r="M1217" s="31"/>
      <c r="N1217" s="49">
        <v>9.4</v>
      </c>
      <c r="O1217" s="31">
        <v>6.058</v>
      </c>
      <c r="P1217" s="31">
        <f>0.5*300</f>
        <v>150</v>
      </c>
      <c r="Q1217" s="31"/>
      <c r="R1217" s="31"/>
      <c r="S1217" s="31" t="s">
        <v>59</v>
      </c>
      <c r="T1217" s="73"/>
    </row>
    <row r="1218" spans="1:20" ht="12" customHeight="1">
      <c r="A1218" s="31" t="s">
        <v>499</v>
      </c>
      <c r="B1218" s="31" t="s">
        <v>52</v>
      </c>
      <c r="C1218" s="5" t="s">
        <v>31</v>
      </c>
      <c r="D1218" s="34">
        <v>40122</v>
      </c>
      <c r="E1218" s="30">
        <v>0.6041666666666666</v>
      </c>
      <c r="F1218" s="31"/>
      <c r="G1218" s="31"/>
      <c r="H1218" s="32">
        <v>8.46</v>
      </c>
      <c r="I1218" s="32">
        <v>23.12</v>
      </c>
      <c r="J1218" s="31">
        <v>10.596</v>
      </c>
      <c r="K1218" s="9">
        <f t="shared" si="24"/>
        <v>10596</v>
      </c>
      <c r="L1218" s="31"/>
      <c r="M1218" s="31">
        <v>6.98</v>
      </c>
      <c r="N1218" s="49">
        <v>12</v>
      </c>
      <c r="O1218" s="31">
        <v>5.985</v>
      </c>
      <c r="P1218" s="31">
        <f>0.48*300</f>
        <v>144</v>
      </c>
      <c r="Q1218" s="31"/>
      <c r="R1218" s="31"/>
      <c r="S1218" s="31" t="s">
        <v>60</v>
      </c>
      <c r="T1218" s="73"/>
    </row>
    <row r="1219" spans="1:20" ht="12" customHeight="1">
      <c r="A1219" s="31" t="s">
        <v>499</v>
      </c>
      <c r="B1219" s="31" t="s">
        <v>52</v>
      </c>
      <c r="C1219" s="5" t="s">
        <v>31</v>
      </c>
      <c r="D1219" s="34">
        <v>40126</v>
      </c>
      <c r="E1219" s="30">
        <v>0.6284722222222222</v>
      </c>
      <c r="F1219" s="31"/>
      <c r="G1219" s="31"/>
      <c r="H1219" s="32">
        <v>8.54</v>
      </c>
      <c r="I1219" s="32">
        <v>25.5</v>
      </c>
      <c r="J1219" s="31">
        <v>10.923</v>
      </c>
      <c r="K1219" s="9">
        <f t="shared" si="24"/>
        <v>10923</v>
      </c>
      <c r="L1219" s="31"/>
      <c r="M1219" s="31">
        <v>5.64</v>
      </c>
      <c r="N1219" s="49">
        <v>10</v>
      </c>
      <c r="O1219" s="31">
        <v>5.824</v>
      </c>
      <c r="P1219" s="31">
        <v>135</v>
      </c>
      <c r="Q1219" s="31"/>
      <c r="R1219" s="31"/>
      <c r="S1219" s="31" t="s">
        <v>56</v>
      </c>
      <c r="T1219" s="73"/>
    </row>
    <row r="1220" spans="1:20" ht="12" customHeight="1">
      <c r="A1220" s="31" t="s">
        <v>499</v>
      </c>
      <c r="B1220" s="31" t="s">
        <v>52</v>
      </c>
      <c r="C1220" s="5" t="s">
        <v>31</v>
      </c>
      <c r="D1220" s="34">
        <v>40134</v>
      </c>
      <c r="E1220" s="30">
        <v>0.59375</v>
      </c>
      <c r="F1220" s="31"/>
      <c r="G1220" s="31"/>
      <c r="H1220" s="32">
        <v>8.46</v>
      </c>
      <c r="I1220" s="32">
        <v>26.1</v>
      </c>
      <c r="J1220" s="31">
        <v>11.803</v>
      </c>
      <c r="K1220" s="9">
        <f t="shared" si="24"/>
        <v>11803</v>
      </c>
      <c r="L1220" s="31"/>
      <c r="M1220" s="31">
        <v>6.38</v>
      </c>
      <c r="N1220" s="49">
        <v>8.8</v>
      </c>
      <c r="O1220" s="31">
        <v>5.569</v>
      </c>
      <c r="P1220" s="31">
        <f>0.46*300</f>
        <v>138</v>
      </c>
      <c r="Q1220" s="31"/>
      <c r="R1220" s="31"/>
      <c r="S1220" s="31" t="s">
        <v>60</v>
      </c>
      <c r="T1220" s="73"/>
    </row>
    <row r="1221" spans="1:20" ht="12" customHeight="1">
      <c r="A1221" s="31" t="s">
        <v>499</v>
      </c>
      <c r="B1221" s="31" t="s">
        <v>52</v>
      </c>
      <c r="C1221" s="5" t="s">
        <v>31</v>
      </c>
      <c r="D1221" s="34">
        <v>40141</v>
      </c>
      <c r="E1221" s="30">
        <v>0.5347222222222222</v>
      </c>
      <c r="F1221" s="31"/>
      <c r="G1221" s="31"/>
      <c r="H1221" s="32">
        <v>8.7</v>
      </c>
      <c r="I1221" s="32">
        <v>22.7</v>
      </c>
      <c r="J1221" s="31">
        <v>10.739</v>
      </c>
      <c r="K1221" s="9">
        <f t="shared" si="24"/>
        <v>10739</v>
      </c>
      <c r="L1221" s="31"/>
      <c r="M1221" s="31">
        <v>11.16</v>
      </c>
      <c r="N1221" s="49">
        <v>11</v>
      </c>
      <c r="O1221" s="31">
        <v>6.058</v>
      </c>
      <c r="P1221" s="31">
        <v>156</v>
      </c>
      <c r="Q1221" s="31"/>
      <c r="R1221" s="31"/>
      <c r="S1221" s="31" t="s">
        <v>62</v>
      </c>
      <c r="T1221" s="73"/>
    </row>
    <row r="1222" spans="1:20" ht="12" customHeight="1">
      <c r="A1222" s="31" t="s">
        <v>499</v>
      </c>
      <c r="B1222" s="31" t="s">
        <v>52</v>
      </c>
      <c r="C1222" s="5" t="s">
        <v>31</v>
      </c>
      <c r="D1222" s="34">
        <v>40144</v>
      </c>
      <c r="E1222" s="30">
        <v>0.4895833333333333</v>
      </c>
      <c r="F1222" s="31"/>
      <c r="G1222" s="31"/>
      <c r="H1222" s="32">
        <v>8.7</v>
      </c>
      <c r="I1222" s="32">
        <v>24.2</v>
      </c>
      <c r="J1222" s="31">
        <v>11.156</v>
      </c>
      <c r="K1222" s="9">
        <f t="shared" si="24"/>
        <v>11156</v>
      </c>
      <c r="L1222" s="31"/>
      <c r="M1222" s="31">
        <v>5.64</v>
      </c>
      <c r="N1222" s="49"/>
      <c r="O1222" s="31">
        <v>6.162</v>
      </c>
      <c r="P1222" s="31">
        <f>0.56*300</f>
        <v>168.00000000000003</v>
      </c>
      <c r="Q1222" s="31"/>
      <c r="R1222" s="31"/>
      <c r="S1222" s="31" t="s">
        <v>60</v>
      </c>
      <c r="T1222" s="73"/>
    </row>
    <row r="1223" spans="1:20" ht="12" customHeight="1">
      <c r="A1223" s="31" t="s">
        <v>499</v>
      </c>
      <c r="B1223" s="31" t="s">
        <v>52</v>
      </c>
      <c r="C1223" s="5" t="s">
        <v>31</v>
      </c>
      <c r="D1223" s="34">
        <v>40149</v>
      </c>
      <c r="E1223" s="30">
        <v>0.6041666666666666</v>
      </c>
      <c r="F1223" s="31"/>
      <c r="G1223" s="31"/>
      <c r="H1223" s="32">
        <v>8.67</v>
      </c>
      <c r="I1223" s="32">
        <v>24.5</v>
      </c>
      <c r="J1223" s="31">
        <v>10.116</v>
      </c>
      <c r="K1223" s="9">
        <f t="shared" si="24"/>
        <v>10116</v>
      </c>
      <c r="L1223" s="31"/>
      <c r="M1223" s="31">
        <v>6.75</v>
      </c>
      <c r="N1223" s="49">
        <v>5.5</v>
      </c>
      <c r="O1223" s="31">
        <v>5.55</v>
      </c>
      <c r="P1223" s="31">
        <v>150</v>
      </c>
      <c r="Q1223" s="31"/>
      <c r="R1223" s="31"/>
      <c r="S1223" s="31" t="s">
        <v>56</v>
      </c>
      <c r="T1223" s="73"/>
    </row>
    <row r="1224" spans="1:20" ht="12" customHeight="1">
      <c r="A1224" s="31" t="s">
        <v>499</v>
      </c>
      <c r="B1224" s="31" t="s">
        <v>52</v>
      </c>
      <c r="C1224" s="5" t="s">
        <v>31</v>
      </c>
      <c r="D1224" s="34">
        <v>40158</v>
      </c>
      <c r="E1224" s="30">
        <v>0.46875</v>
      </c>
      <c r="F1224" s="31"/>
      <c r="G1224" s="31"/>
      <c r="H1224" s="32">
        <v>8.7</v>
      </c>
      <c r="I1224" s="32">
        <v>18.9</v>
      </c>
      <c r="J1224" s="31">
        <v>9.055</v>
      </c>
      <c r="K1224" s="9">
        <f t="shared" si="24"/>
        <v>9055</v>
      </c>
      <c r="L1224" s="31">
        <v>85.5</v>
      </c>
      <c r="M1224" s="31">
        <v>7.43</v>
      </c>
      <c r="N1224" s="49">
        <v>7</v>
      </c>
      <c r="O1224" s="31">
        <v>5.4795</v>
      </c>
      <c r="P1224" s="31">
        <v>159</v>
      </c>
      <c r="Q1224" s="31"/>
      <c r="R1224" s="31"/>
      <c r="S1224" s="31" t="s">
        <v>11</v>
      </c>
      <c r="T1224" s="73"/>
    </row>
    <row r="1225" spans="1:20" ht="12" customHeight="1">
      <c r="A1225" s="31" t="s">
        <v>499</v>
      </c>
      <c r="B1225" s="31" t="s">
        <v>52</v>
      </c>
      <c r="C1225" s="5" t="s">
        <v>31</v>
      </c>
      <c r="D1225" s="34">
        <v>40165</v>
      </c>
      <c r="E1225" s="30">
        <v>0.513888888888889</v>
      </c>
      <c r="F1225" s="31"/>
      <c r="G1225" s="31"/>
      <c r="H1225" s="32">
        <v>8.65</v>
      </c>
      <c r="I1225" s="32">
        <v>21.3</v>
      </c>
      <c r="J1225" s="31">
        <v>9.929</v>
      </c>
      <c r="K1225" s="9">
        <f t="shared" si="24"/>
        <v>9929</v>
      </c>
      <c r="L1225" s="31">
        <v>113.1</v>
      </c>
      <c r="M1225" s="31"/>
      <c r="N1225" s="49">
        <v>6.8</v>
      </c>
      <c r="O1225" s="31">
        <v>5.759</v>
      </c>
      <c r="P1225" s="31">
        <v>180</v>
      </c>
      <c r="Q1225" s="31"/>
      <c r="R1225" s="31"/>
      <c r="S1225" s="31" t="s">
        <v>60</v>
      </c>
      <c r="T1225" s="73"/>
    </row>
    <row r="1226" spans="1:20" ht="12" customHeight="1">
      <c r="A1226" s="31" t="s">
        <v>499</v>
      </c>
      <c r="B1226" s="31" t="s">
        <v>52</v>
      </c>
      <c r="C1226" s="5" t="s">
        <v>31</v>
      </c>
      <c r="D1226" s="34">
        <v>40169</v>
      </c>
      <c r="E1226" s="30">
        <v>0.5208333333333334</v>
      </c>
      <c r="F1226" s="31"/>
      <c r="G1226" s="31"/>
      <c r="H1226" s="32">
        <v>8.76</v>
      </c>
      <c r="I1226" s="32">
        <v>24.7</v>
      </c>
      <c r="J1226" s="31">
        <v>10.753</v>
      </c>
      <c r="K1226" s="9">
        <f t="shared" si="24"/>
        <v>10753</v>
      </c>
      <c r="L1226" s="31">
        <v>107.7</v>
      </c>
      <c r="M1226" s="31">
        <v>6.93</v>
      </c>
      <c r="N1226" s="49"/>
      <c r="O1226" s="31">
        <v>5.447</v>
      </c>
      <c r="P1226" s="31">
        <v>150</v>
      </c>
      <c r="Q1226" s="31"/>
      <c r="R1226" s="31"/>
      <c r="S1226" s="31" t="s">
        <v>56</v>
      </c>
      <c r="T1226" s="73"/>
    </row>
    <row r="1227" spans="1:20" ht="12" customHeight="1">
      <c r="A1227" s="31" t="s">
        <v>499</v>
      </c>
      <c r="B1227" s="31" t="s">
        <v>52</v>
      </c>
      <c r="C1227" s="5" t="s">
        <v>31</v>
      </c>
      <c r="D1227" s="34">
        <v>40177</v>
      </c>
      <c r="E1227" s="30">
        <v>0.5</v>
      </c>
      <c r="F1227" s="31"/>
      <c r="G1227" s="31"/>
      <c r="H1227" s="32">
        <v>8.64</v>
      </c>
      <c r="I1227" s="32">
        <v>25.2</v>
      </c>
      <c r="J1227" s="31">
        <v>11.068</v>
      </c>
      <c r="K1227" s="9">
        <f t="shared" si="24"/>
        <v>11068</v>
      </c>
      <c r="L1227" s="31">
        <v>93.6</v>
      </c>
      <c r="M1227" s="31">
        <v>6.21</v>
      </c>
      <c r="N1227" s="49">
        <v>9.7</v>
      </c>
      <c r="O1227" s="31">
        <v>6.012</v>
      </c>
      <c r="P1227" s="31">
        <v>198</v>
      </c>
      <c r="Q1227" s="31"/>
      <c r="R1227" s="31"/>
      <c r="S1227" s="31" t="s">
        <v>55</v>
      </c>
      <c r="T1227" s="73"/>
    </row>
    <row r="1228" spans="1:20" ht="12" customHeight="1">
      <c r="A1228" s="31" t="s">
        <v>499</v>
      </c>
      <c r="B1228" s="31" t="s">
        <v>52</v>
      </c>
      <c r="C1228" s="5" t="s">
        <v>31</v>
      </c>
      <c r="D1228" s="34">
        <v>40184</v>
      </c>
      <c r="E1228" s="30">
        <v>0.5729166666666666</v>
      </c>
      <c r="F1228" s="31"/>
      <c r="G1228" s="31"/>
      <c r="H1228" s="32">
        <v>8.61</v>
      </c>
      <c r="I1228" s="32">
        <v>23.6</v>
      </c>
      <c r="J1228" s="31">
        <v>11.181</v>
      </c>
      <c r="K1228" s="9">
        <f t="shared" si="24"/>
        <v>11181</v>
      </c>
      <c r="L1228" s="31">
        <v>112.2</v>
      </c>
      <c r="M1228" s="31">
        <v>6.37</v>
      </c>
      <c r="N1228" s="49">
        <v>6.4</v>
      </c>
      <c r="O1228" s="31">
        <v>6.24</v>
      </c>
      <c r="P1228" s="31">
        <v>156</v>
      </c>
      <c r="Q1228" s="31"/>
      <c r="R1228" s="31"/>
      <c r="S1228" s="31" t="s">
        <v>11</v>
      </c>
      <c r="T1228" s="73"/>
    </row>
    <row r="1229" spans="1:20" ht="12" customHeight="1">
      <c r="A1229" s="31" t="s">
        <v>499</v>
      </c>
      <c r="B1229" s="31" t="s">
        <v>52</v>
      </c>
      <c r="C1229" s="5" t="s">
        <v>31</v>
      </c>
      <c r="D1229" s="34">
        <v>40190</v>
      </c>
      <c r="E1229" s="30">
        <v>0.7048611111111112</v>
      </c>
      <c r="F1229" s="31"/>
      <c r="G1229" s="31"/>
      <c r="H1229" s="32">
        <v>8.4</v>
      </c>
      <c r="I1229" s="32">
        <v>23.7</v>
      </c>
      <c r="J1229" s="31">
        <v>11.223</v>
      </c>
      <c r="K1229" s="9">
        <f t="shared" si="24"/>
        <v>11223</v>
      </c>
      <c r="L1229" s="31"/>
      <c r="M1229" s="31">
        <v>7.71</v>
      </c>
      <c r="N1229" s="49">
        <v>7.3</v>
      </c>
      <c r="O1229" s="31">
        <v>6.2335</v>
      </c>
      <c r="P1229" s="31">
        <v>180</v>
      </c>
      <c r="Q1229" s="31"/>
      <c r="R1229" s="31"/>
      <c r="S1229" s="31" t="s">
        <v>59</v>
      </c>
      <c r="T1229" s="73"/>
    </row>
    <row r="1230" spans="1:20" ht="12" customHeight="1">
      <c r="A1230" s="31" t="s">
        <v>499</v>
      </c>
      <c r="B1230" s="31" t="s">
        <v>52</v>
      </c>
      <c r="C1230" s="5" t="s">
        <v>31</v>
      </c>
      <c r="D1230" s="34">
        <v>40199</v>
      </c>
      <c r="E1230" s="30">
        <v>0.4236111111111111</v>
      </c>
      <c r="F1230" s="31"/>
      <c r="G1230" s="31"/>
      <c r="H1230" s="32">
        <v>8.67</v>
      </c>
      <c r="I1230" s="32">
        <v>22.8</v>
      </c>
      <c r="J1230" s="31">
        <v>11.737</v>
      </c>
      <c r="K1230" s="9">
        <f t="shared" si="24"/>
        <v>11737</v>
      </c>
      <c r="L1230" s="31">
        <v>68.5</v>
      </c>
      <c r="M1230" s="31">
        <v>8.81</v>
      </c>
      <c r="N1230" s="49">
        <v>3</v>
      </c>
      <c r="O1230" s="31">
        <v>6.9575</v>
      </c>
      <c r="P1230" s="31">
        <v>174</v>
      </c>
      <c r="Q1230" s="31"/>
      <c r="R1230" s="31"/>
      <c r="S1230" s="31" t="s">
        <v>59</v>
      </c>
      <c r="T1230" s="73"/>
    </row>
    <row r="1231" spans="1:20" ht="12" customHeight="1">
      <c r="A1231" s="31" t="s">
        <v>499</v>
      </c>
      <c r="B1231" s="31" t="s">
        <v>52</v>
      </c>
      <c r="C1231" s="5" t="s">
        <v>31</v>
      </c>
      <c r="D1231" s="34">
        <v>40206</v>
      </c>
      <c r="E1231" s="30">
        <v>0.6354166666666666</v>
      </c>
      <c r="F1231" s="31"/>
      <c r="G1231" s="31"/>
      <c r="H1231" s="32">
        <v>8.73</v>
      </c>
      <c r="I1231" s="32">
        <v>22.3</v>
      </c>
      <c r="J1231" s="31">
        <v>12.145</v>
      </c>
      <c r="K1231" s="9">
        <f t="shared" si="24"/>
        <v>12145</v>
      </c>
      <c r="L1231" s="31">
        <v>6.7</v>
      </c>
      <c r="M1231" s="31">
        <v>8.85</v>
      </c>
      <c r="N1231" s="49">
        <v>2.9</v>
      </c>
      <c r="O1231" s="31">
        <v>6.8185</v>
      </c>
      <c r="P1231" s="31">
        <v>180</v>
      </c>
      <c r="Q1231" s="31"/>
      <c r="R1231" s="31"/>
      <c r="S1231" s="31" t="s">
        <v>63</v>
      </c>
      <c r="T1231" s="73"/>
    </row>
    <row r="1232" spans="1:20" ht="12" customHeight="1">
      <c r="A1232" s="31" t="s">
        <v>499</v>
      </c>
      <c r="B1232" s="31" t="s">
        <v>52</v>
      </c>
      <c r="C1232" s="5" t="s">
        <v>31</v>
      </c>
      <c r="D1232" s="34">
        <v>40214</v>
      </c>
      <c r="E1232" s="30">
        <v>0.5444444444444444</v>
      </c>
      <c r="F1232" s="31"/>
      <c r="G1232" s="31"/>
      <c r="H1232" s="32">
        <v>8.59</v>
      </c>
      <c r="I1232" s="32">
        <v>21.2</v>
      </c>
      <c r="J1232" s="31">
        <v>12.624</v>
      </c>
      <c r="K1232" s="9">
        <f t="shared" si="24"/>
        <v>12624</v>
      </c>
      <c r="L1232" s="31">
        <v>8.2</v>
      </c>
      <c r="M1232" s="31">
        <v>8.51</v>
      </c>
      <c r="N1232" s="49">
        <v>3.3</v>
      </c>
      <c r="O1232" s="31">
        <v>7.319</v>
      </c>
      <c r="P1232" s="31">
        <v>183</v>
      </c>
      <c r="Q1232" s="31"/>
      <c r="R1232" s="31"/>
      <c r="S1232" s="31" t="s">
        <v>59</v>
      </c>
      <c r="T1232" s="73"/>
    </row>
    <row r="1233" spans="1:20" ht="12" customHeight="1">
      <c r="A1233" s="31" t="s">
        <v>499</v>
      </c>
      <c r="B1233" s="31" t="s">
        <v>52</v>
      </c>
      <c r="C1233" s="5" t="s">
        <v>31</v>
      </c>
      <c r="D1233" s="34">
        <v>40220</v>
      </c>
      <c r="E1233" s="30">
        <v>0.53125</v>
      </c>
      <c r="F1233" s="31"/>
      <c r="G1233" s="31"/>
      <c r="H1233" s="32">
        <v>8.59</v>
      </c>
      <c r="I1233" s="32">
        <v>22.3</v>
      </c>
      <c r="J1233" s="31">
        <v>13.282</v>
      </c>
      <c r="K1233" s="9">
        <f t="shared" si="24"/>
        <v>13282</v>
      </c>
      <c r="L1233" s="31">
        <v>-1.1</v>
      </c>
      <c r="M1233" s="31">
        <v>6.34</v>
      </c>
      <c r="N1233" s="49">
        <v>3</v>
      </c>
      <c r="O1233" s="31">
        <v>7.605</v>
      </c>
      <c r="P1233" s="31">
        <v>234</v>
      </c>
      <c r="Q1233" s="31"/>
      <c r="R1233" s="31"/>
      <c r="S1233" s="31" t="s">
        <v>11</v>
      </c>
      <c r="T1233" s="73"/>
    </row>
    <row r="1234" spans="1:20" ht="12" customHeight="1">
      <c r="A1234" s="31" t="s">
        <v>499</v>
      </c>
      <c r="B1234" s="31" t="s">
        <v>52</v>
      </c>
      <c r="C1234" s="5" t="s">
        <v>31</v>
      </c>
      <c r="D1234" s="34">
        <v>40227</v>
      </c>
      <c r="E1234" s="30">
        <v>0.5729166666666666</v>
      </c>
      <c r="F1234" s="31"/>
      <c r="G1234" s="31"/>
      <c r="H1234" s="32">
        <v>8.61</v>
      </c>
      <c r="I1234" s="32">
        <v>23.4</v>
      </c>
      <c r="J1234" s="31">
        <v>13.705</v>
      </c>
      <c r="K1234" s="9">
        <f t="shared" si="24"/>
        <v>13705</v>
      </c>
      <c r="L1234" s="31">
        <v>72.4</v>
      </c>
      <c r="M1234" s="31">
        <v>6.8</v>
      </c>
      <c r="N1234" s="49">
        <v>3</v>
      </c>
      <c r="O1234" s="31">
        <v>7.6635</v>
      </c>
      <c r="P1234" s="31">
        <v>159</v>
      </c>
      <c r="Q1234" s="31"/>
      <c r="R1234" s="31"/>
      <c r="S1234" s="31" t="s">
        <v>11</v>
      </c>
      <c r="T1234" s="73"/>
    </row>
    <row r="1235" spans="1:20" ht="12" customHeight="1">
      <c r="A1235" s="31" t="s">
        <v>499</v>
      </c>
      <c r="B1235" s="31" t="s">
        <v>52</v>
      </c>
      <c r="C1235" s="5" t="s">
        <v>31</v>
      </c>
      <c r="D1235" s="34">
        <v>40233</v>
      </c>
      <c r="E1235" s="30">
        <v>0.5277777777777778</v>
      </c>
      <c r="F1235" s="31"/>
      <c r="G1235" s="31"/>
      <c r="H1235" s="32">
        <v>8.62</v>
      </c>
      <c r="I1235" s="32">
        <v>21.8</v>
      </c>
      <c r="J1235" s="31">
        <v>13.771</v>
      </c>
      <c r="K1235" s="9">
        <f t="shared" si="24"/>
        <v>13771</v>
      </c>
      <c r="L1235" s="31">
        <v>89.2</v>
      </c>
      <c r="M1235" s="31">
        <v>6.73</v>
      </c>
      <c r="N1235" s="49">
        <v>3.5</v>
      </c>
      <c r="O1235" s="31">
        <v>7.917</v>
      </c>
      <c r="P1235" s="31">
        <v>192</v>
      </c>
      <c r="Q1235" s="31"/>
      <c r="R1235" s="31"/>
      <c r="S1235" s="31" t="s">
        <v>55</v>
      </c>
      <c r="T1235" s="73"/>
    </row>
    <row r="1236" spans="1:20" ht="12" customHeight="1">
      <c r="A1236" s="31" t="s">
        <v>499</v>
      </c>
      <c r="B1236" s="31" t="s">
        <v>52</v>
      </c>
      <c r="C1236" s="5" t="s">
        <v>31</v>
      </c>
      <c r="D1236" s="34">
        <v>40241</v>
      </c>
      <c r="E1236" s="30">
        <v>0.59375</v>
      </c>
      <c r="F1236" s="31"/>
      <c r="G1236" s="31"/>
      <c r="H1236" s="32">
        <v>8.68</v>
      </c>
      <c r="I1236" s="32">
        <v>22.6</v>
      </c>
      <c r="J1236" s="31">
        <v>14.766</v>
      </c>
      <c r="K1236" s="9">
        <f t="shared" si="24"/>
        <v>14766</v>
      </c>
      <c r="L1236" s="31">
        <v>43.8</v>
      </c>
      <c r="M1236" s="31">
        <v>6.8</v>
      </c>
      <c r="N1236" s="49">
        <v>2.4</v>
      </c>
      <c r="O1236" s="31">
        <v>8.3765</v>
      </c>
      <c r="P1236" s="31">
        <f>0.66*300</f>
        <v>198</v>
      </c>
      <c r="Q1236" s="31"/>
      <c r="R1236" s="31"/>
      <c r="S1236" s="31" t="s">
        <v>35</v>
      </c>
      <c r="T1236" s="73"/>
    </row>
    <row r="1237" spans="1:20" ht="12" customHeight="1">
      <c r="A1237" s="31" t="s">
        <v>499</v>
      </c>
      <c r="B1237" s="31" t="s">
        <v>52</v>
      </c>
      <c r="C1237" s="5" t="s">
        <v>31</v>
      </c>
      <c r="D1237" s="34">
        <v>40247</v>
      </c>
      <c r="E1237" s="30">
        <v>0.5729166666666666</v>
      </c>
      <c r="F1237" s="31"/>
      <c r="G1237" s="31"/>
      <c r="H1237" s="32">
        <v>8.66</v>
      </c>
      <c r="I1237" s="32">
        <v>17.8</v>
      </c>
      <c r="J1237" s="31">
        <v>12.726</v>
      </c>
      <c r="K1237" s="9">
        <f t="shared" si="24"/>
        <v>12726</v>
      </c>
      <c r="L1237" s="31">
        <v>126.9</v>
      </c>
      <c r="M1237" s="31">
        <v>11.1</v>
      </c>
      <c r="N1237" s="49">
        <v>3.4</v>
      </c>
      <c r="O1237" s="31">
        <v>7.8455</v>
      </c>
      <c r="P1237" s="31">
        <f>0.54*300</f>
        <v>162</v>
      </c>
      <c r="Q1237" s="31"/>
      <c r="R1237" s="31"/>
      <c r="S1237" s="31" t="s">
        <v>35</v>
      </c>
      <c r="T1237" s="73"/>
    </row>
    <row r="1238" spans="1:20" ht="12" customHeight="1">
      <c r="A1238" s="31" t="s">
        <v>499</v>
      </c>
      <c r="B1238" s="31" t="s">
        <v>52</v>
      </c>
      <c r="C1238" s="5" t="s">
        <v>31</v>
      </c>
      <c r="D1238" s="34">
        <v>40255</v>
      </c>
      <c r="E1238" s="30">
        <v>0.611111111111111</v>
      </c>
      <c r="F1238" s="31"/>
      <c r="G1238" s="31"/>
      <c r="H1238" s="32">
        <v>8.59</v>
      </c>
      <c r="I1238" s="32">
        <v>23.1</v>
      </c>
      <c r="J1238" s="31">
        <v>17.096</v>
      </c>
      <c r="K1238" s="9">
        <f t="shared" si="24"/>
        <v>17096</v>
      </c>
      <c r="L1238" s="31">
        <v>92.4</v>
      </c>
      <c r="M1238" s="31">
        <v>7.46</v>
      </c>
      <c r="N1238" s="71">
        <v>2.7</v>
      </c>
      <c r="O1238" s="31">
        <v>9.646</v>
      </c>
      <c r="P1238" s="31">
        <v>180</v>
      </c>
      <c r="Q1238" s="31"/>
      <c r="R1238" s="31"/>
      <c r="S1238" s="31" t="s">
        <v>56</v>
      </c>
      <c r="T1238" s="73"/>
    </row>
    <row r="1239" spans="1:20" ht="12" customHeight="1">
      <c r="A1239" s="31" t="s">
        <v>499</v>
      </c>
      <c r="B1239" s="31" t="s">
        <v>52</v>
      </c>
      <c r="C1239" s="5" t="s">
        <v>31</v>
      </c>
      <c r="D1239" s="34">
        <v>40263</v>
      </c>
      <c r="E1239" s="30">
        <v>0.5208333333333334</v>
      </c>
      <c r="F1239" s="31"/>
      <c r="G1239" s="31"/>
      <c r="H1239" s="32">
        <v>8.81</v>
      </c>
      <c r="I1239" s="32">
        <v>21.8</v>
      </c>
      <c r="J1239" s="31">
        <v>16.36</v>
      </c>
      <c r="K1239" s="9">
        <f t="shared" si="24"/>
        <v>16360</v>
      </c>
      <c r="L1239" s="31"/>
      <c r="M1239" s="31">
        <v>7.3</v>
      </c>
      <c r="N1239" s="71">
        <v>4.1</v>
      </c>
      <c r="O1239" s="31">
        <v>11.33</v>
      </c>
      <c r="P1239" s="31">
        <v>159</v>
      </c>
      <c r="Q1239" s="31"/>
      <c r="R1239" s="31"/>
      <c r="S1239" s="31" t="s">
        <v>11</v>
      </c>
      <c r="T1239" s="73"/>
    </row>
    <row r="1240" spans="1:19" ht="12" customHeight="1">
      <c r="A1240" s="31" t="s">
        <v>499</v>
      </c>
      <c r="B1240" s="31" t="s">
        <v>52</v>
      </c>
      <c r="C1240" s="5" t="s">
        <v>31</v>
      </c>
      <c r="D1240" s="6">
        <v>40268</v>
      </c>
      <c r="E1240" s="43">
        <v>0.6354166666666666</v>
      </c>
      <c r="H1240" s="3">
        <v>8.53</v>
      </c>
      <c r="I1240" s="41">
        <v>20.7</v>
      </c>
      <c r="J1240" s="41">
        <v>17.891</v>
      </c>
      <c r="K1240" s="9">
        <f t="shared" si="24"/>
        <v>17891</v>
      </c>
      <c r="L1240" s="3">
        <v>121.2</v>
      </c>
      <c r="M1240" s="3">
        <v>8.21</v>
      </c>
      <c r="N1240" s="71">
        <v>2</v>
      </c>
      <c r="O1240" s="41">
        <v>10.4715</v>
      </c>
      <c r="P1240" s="3">
        <v>150</v>
      </c>
      <c r="S1240" s="3" t="s">
        <v>56</v>
      </c>
    </row>
  </sheetData>
  <dataValidations count="1">
    <dataValidation type="list" allowBlank="1" showInputMessage="1" showErrorMessage="1" sqref="C560:C1095 C2:C362 C488:C538 C473:C480 C471 C469 C464:C467 C484:C486 C482 C364:C462 C541:C558 C1097:C1126">
      <formula1>#REF!</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bzammit</dc:creator>
  <cp:keywords/>
  <dc:description/>
  <cp:lastModifiedBy>bzammit</cp:lastModifiedBy>
  <dcterms:created xsi:type="dcterms:W3CDTF">2010-05-07T07:10:48Z</dcterms:created>
  <dcterms:modified xsi:type="dcterms:W3CDTF">2010-05-07T07:11:22Z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