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76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P79" authorId="0">
      <text>
        <r>
          <rPr>
            <b/>
            <sz val="8"/>
            <rFont val="Tahoma"/>
            <family val="0"/>
          </rPr>
          <t>Ashley Natt:</t>
        </r>
        <r>
          <rPr>
            <sz val="8"/>
            <rFont val="Tahoma"/>
            <family val="0"/>
          </rPr>
          <t xml:space="preserve">
Ran out of phenolthaline</t>
        </r>
      </text>
    </comment>
    <comment ref="P155"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<sst xmlns="http://schemas.openxmlformats.org/spreadsheetml/2006/main" count="2200" uniqueCount="505">
  <si>
    <t>Sample Type</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</si>
  <si>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</si>
  <si>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</si>
  <si>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</si>
  <si>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</si>
  <si>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</si>
  <si>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</si>
  <si>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</si>
  <si>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</si>
  <si>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</si>
  <si>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</si>
  <si>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</si>
  <si>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</si>
  <si>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</si>
  <si>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</si>
  <si>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</si>
  <si>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</si>
  <si>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</si>
  <si>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</si>
  <si>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r>
      <t>SO</t>
    </r>
    <r>
      <rPr>
        <b/>
        <vertAlign val="subscript"/>
        <sz val="10"/>
        <rFont val="Arial"/>
        <family val="2"/>
      </rPr>
      <t>4</t>
    </r>
  </si>
  <si>
    <t>Cl</t>
  </si>
  <si>
    <t>Ca</t>
  </si>
  <si>
    <t>Mg</t>
  </si>
  <si>
    <t>Na</t>
  </si>
  <si>
    <t>K</t>
  </si>
  <si>
    <t xml:space="preserve">Fe </t>
  </si>
  <si>
    <t>Al</t>
  </si>
  <si>
    <t xml:space="preserve">As </t>
  </si>
  <si>
    <t xml:space="preserve">Cu </t>
  </si>
  <si>
    <t xml:space="preserve">Pb </t>
  </si>
  <si>
    <t>Mn</t>
  </si>
  <si>
    <t>Zn</t>
  </si>
  <si>
    <r>
      <t>NO</t>
    </r>
    <r>
      <rPr>
        <b/>
        <vertAlign val="subscript"/>
        <sz val="10"/>
        <rFont val="Arial"/>
        <family val="2"/>
      </rPr>
      <t>X</t>
    </r>
  </si>
  <si>
    <t>TKN</t>
  </si>
  <si>
    <t>Surface</t>
  </si>
  <si>
    <t>Easting</t>
  </si>
  <si>
    <t>Northing</t>
  </si>
  <si>
    <t>°C</t>
  </si>
  <si>
    <t>mS/cm</t>
  </si>
  <si>
    <t>mV</t>
  </si>
  <si>
    <t>mg/L</t>
  </si>
  <si>
    <t>NTU</t>
  </si>
  <si>
    <t>ppk</t>
  </si>
  <si>
    <r>
      <t>mg/L CaCO</t>
    </r>
    <r>
      <rPr>
        <b/>
        <vertAlign val="subscript"/>
        <sz val="10"/>
        <rFont val="Arial"/>
        <family val="2"/>
      </rPr>
      <t>3</t>
    </r>
  </si>
  <si>
    <t>Pore</t>
  </si>
  <si>
    <t>CC-US1</t>
  </si>
  <si>
    <t>Currency Creek</t>
  </si>
  <si>
    <t>ES</t>
  </si>
  <si>
    <t>Creek flowing at &lt;1 L/s.</t>
  </si>
  <si>
    <t>Laboratory data.</t>
  </si>
  <si>
    <t>Flow rate 5-10 L/s.  Water level at 9.5 cm on staff gauge.</t>
  </si>
  <si>
    <t>EPA</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</si>
  <si>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</si>
  <si>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</si>
  <si>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</si>
  <si>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</si>
  <si>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</si>
  <si>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</si>
  <si>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</si>
  <si>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</si>
  <si>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</si>
  <si>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</si>
  <si>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</si>
  <si>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</si>
  <si>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</si>
  <si>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UCC</t>
  </si>
  <si>
    <t>RSSA</t>
  </si>
  <si>
    <t>~200m from limestone addition site.</t>
  </si>
  <si>
    <t>CC-DS1</t>
  </si>
  <si>
    <t>Considerable algae suspended throughout water column.  Ponded water; disconnected from CC-US1.</t>
  </si>
  <si>
    <t/>
  </si>
  <si>
    <r>
      <t>Upstream end of pool by limestone addition site CCH. Black cracking clay, ped size ~0.1m</t>
    </r>
    <r>
      <rPr>
        <vertAlign val="superscript"/>
        <sz val="10"/>
        <rFont val="Arial"/>
        <family val="2"/>
      </rPr>
      <t>2</t>
    </r>
    <r>
      <rPr>
        <sz val="10"/>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</si>
  <si>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</si>
  <si>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</si>
  <si>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</si>
  <si>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</si>
  <si>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</si>
  <si>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</si>
  <si>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</si>
  <si>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</si>
  <si>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</si>
  <si>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</si>
  <si>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</si>
  <si>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</si>
  <si>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</si>
  <si>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</si>
  <si>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</si>
  <si>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</si>
  <si>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</si>
  <si>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CCH</t>
  </si>
  <si>
    <r>
      <t>Sample from adjacent to lime piles. Lime not currently in the water, except for the edge of one pile. Light orange colour of pool bed. Cracking clays on edge of pool, cracks 300m deep, 100-150mm wide. Ped size 0.5m</t>
    </r>
    <r>
      <rPr>
        <vertAlign val="superscript"/>
        <sz val="10"/>
        <rFont val="Arial"/>
        <family val="2"/>
      </rPr>
      <t>2</t>
    </r>
  </si>
  <si>
    <t>CC-DS2</t>
  </si>
  <si>
    <t>No surface water present in creek.</t>
  </si>
  <si>
    <t>Upstream end of large body of shallow ponded water.</t>
  </si>
  <si>
    <t>Approximately 1km downstream of CCH limestone addition site.</t>
  </si>
  <si>
    <t>Cracks</t>
  </si>
  <si>
    <r>
      <t>Downstream end of pool by limestone addition site CCH. Inundated grey-black cracking clays present. Ped size 0.2m</t>
    </r>
    <r>
      <rPr>
        <vertAlign val="superscript"/>
        <sz val="10"/>
        <rFont val="Arial"/>
        <family val="2"/>
      </rPr>
      <t>2</t>
    </r>
    <r>
      <rPr>
        <sz val="10"/>
        <rFont val="Arial"/>
        <family val="2"/>
      </rPr>
      <t>, cracks 100mm wide, 250mm deep.</t>
    </r>
  </si>
  <si>
    <r>
      <t>Downstream end of pool, shallow water (50mm). Deep, wide cracks, 250mm deep, 100mm wide. Ped area 0.1-0.2m</t>
    </r>
    <r>
      <rPr>
        <vertAlign val="superscript"/>
        <sz val="10"/>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</si>
  <si>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</si>
  <si>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</si>
  <si>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</si>
  <si>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</si>
  <si>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</si>
  <si>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13:15:00 PM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</si>
  <si>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</si>
  <si>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</si>
  <si>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</si>
  <si>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</si>
  <si>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</si>
  <si>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</si>
  <si>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</si>
  <si>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</si>
  <si>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</si>
  <si>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</si>
  <si>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</si>
  <si>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</si>
  <si>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</si>
  <si>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</si>
  <si>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</si>
  <si>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</si>
  <si>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</si>
  <si>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</si>
  <si>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</si>
  <si>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</si>
  <si>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</si>
  <si>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</si>
  <si>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</si>
  <si>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</si>
  <si>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</si>
  <si>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</si>
  <si>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</si>
  <si>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</si>
  <si>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</si>
  <si>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</si>
  <si>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</si>
  <si>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</si>
  <si>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</si>
  <si>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</si>
  <si>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</si>
  <si>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</si>
  <si>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Surface water (main channel).</t>
  </si>
  <si>
    <t>Pore water.  Upper 5-10 cm sandy.  Upper 20 cm grey clay with iron patches; moist.  Groundwater 20 cm below surface.</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</si>
  <si>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</si>
  <si>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</si>
  <si>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</si>
  <si>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</si>
  <si>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</si>
  <si>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</si>
  <si>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</si>
  <si>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</si>
  <si>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+329</t>
  </si>
  <si>
    <t>Recently inundated area now exposed by wind movement of pool. Small pit dug, some crack water intrusion into pit.</t>
  </si>
  <si>
    <t>+154</t>
  </si>
  <si>
    <t>Limestone slurry pumping in progress. Moderate wind blowing upstream causing pool to ove with wind. Sample taken approximately 50m upstream of CC-DS4, in very shallow water (&lt;50mm) over settled limestone.</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</si>
  <si>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</si>
  <si>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</si>
  <si>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</si>
  <si>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</si>
  <si>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</si>
  <si>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</si>
  <si>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</si>
  <si>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</si>
  <si>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CC-DS4 (4D)</t>
  </si>
  <si>
    <t>CC-DS4 (1)</t>
  </si>
  <si>
    <t>Wind blowing strongly towards Rosemary's house. Iron foam present. 4C and 4D poreholes inundated due to wind direction pushing surface water south/west direction. Coordinate same as 4D.</t>
  </si>
  <si>
    <t>CC-DS4 (2)</t>
  </si>
  <si>
    <t>4.54*</t>
  </si>
  <si>
    <t>From large body of shallow ponded water.</t>
  </si>
  <si>
    <t>CC @ GC (Site 19)</t>
  </si>
  <si>
    <t>From downstream edge of large body of shallow ponded water. pH meter began malfunctioning while conducting this reading, laboratory samples collected for all subsequent readings.</t>
  </si>
  <si>
    <t>n/a</t>
  </si>
  <si>
    <t>EPA Site CC3.</t>
  </si>
  <si>
    <t>Tubeworms abundant along shoreline.</t>
  </si>
  <si>
    <t>15-20m across Currency Outlet, Same GPS as Thursday (14/5/09)</t>
  </si>
  <si>
    <t>Dried surfaces very damp form rains</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</si>
  <si>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</si>
  <si>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</si>
  <si>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</si>
  <si>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</si>
  <si>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</si>
  <si>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CC-287</t>
  </si>
  <si>
    <t>CC-288</t>
  </si>
  <si>
    <t>Deeper channel (~1m deep) possibly connected to Goolwa Channel. Sample from upstream extremity of channel.</t>
  </si>
  <si>
    <t>CC-290</t>
  </si>
  <si>
    <t>300m south of CC-287, in same channel.</t>
  </si>
  <si>
    <t>CC-291</t>
  </si>
  <si>
    <t>Sample taken from between cracks in area of black cracking clay, lower Currency Creek area.</t>
  </si>
  <si>
    <t>30.3</t>
  </si>
  <si>
    <t>Shallow area of ponded water</t>
  </si>
  <si>
    <t>121</t>
  </si>
  <si>
    <t>62.4</t>
  </si>
  <si>
    <t>Rapidly diminishing pool of water (,50mm deep), widespread algal mats with iron staining</t>
  </si>
  <si>
    <t>+310</t>
  </si>
  <si>
    <t>Water body significantly increased in area (x2 in 1 week). May be connected to ain flow of currency creek, although not connected downstream. Water 100-150mm deep, with floating algal debris. Yellow colour of water. Light orange staining on algal mats.</t>
  </si>
  <si>
    <t>Pool approximately 120-125m long. 15 m wide. Oily sheen on surface. Red iron staining present.</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</si>
  <si>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</si>
  <si>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</si>
  <si>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</si>
  <si>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</si>
  <si>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</si>
  <si>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</si>
  <si>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</si>
  <si>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CC-292</t>
  </si>
  <si>
    <t>334.6</t>
  </si>
  <si>
    <t>466.3</t>
  </si>
  <si>
    <t>Smaller pool of ponded water, with deeply cracking clays</t>
  </si>
  <si>
    <t>452</t>
  </si>
  <si>
    <t>Submerged deep, wide cracks in clay. Water ~100mm deep. Widespread algal matting with dark orange iron staining. Cracks 100-150mm wide, 300mm deep.</t>
  </si>
  <si>
    <t>475</t>
  </si>
  <si>
    <t>CC-396</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</si>
  <si>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</si>
  <si>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</si>
  <si>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</si>
  <si>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</si>
  <si>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</si>
  <si>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</si>
  <si>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E-SE wind. Overcast with light showers.</t>
  </si>
  <si>
    <t>Light to moderate NW wind. Water brown and very turbid. Water body has expanded from recent rain.</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</si>
  <si>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</si>
  <si>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</si>
  <si>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</si>
  <si>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</si>
  <si>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</si>
  <si>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</si>
  <si>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</si>
  <si>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</si>
  <si>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</si>
  <si>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</si>
  <si>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</si>
  <si>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</si>
  <si>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</si>
  <si>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</si>
  <si>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</si>
  <si>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</si>
  <si>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</si>
  <si>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</si>
  <si>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</si>
  <si>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</si>
  <si>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</si>
  <si>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</si>
  <si>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UCC-P1 (2A)</t>
  </si>
  <si>
    <t>74</t>
  </si>
  <si>
    <t>Pool radius 20-25m. Cracks 50-70mm in width. Strong level of iron staining.</t>
  </si>
  <si>
    <t>Adjacent to Site 2A.</t>
  </si>
  <si>
    <r>
      <t>Water quality before purging.  Water reasonably clear.  H</t>
    </r>
    <r>
      <rPr>
        <vertAlign val="subscript"/>
        <sz val="10"/>
        <rFont val="Arial"/>
        <family val="2"/>
      </rPr>
      <t>2</t>
    </r>
    <r>
      <rPr>
        <sz val="10"/>
        <rFont val="Arial"/>
        <family val="2"/>
      </rPr>
      <t>S odour from deeper water.  Groundwater level 1.434 m from TOC.  Groundwater level increased from 3.685 m to 3.463 m below TOC over 11 minutes.</t>
    </r>
  </si>
  <si>
    <t>Sample tested at 9:13am. ORP decreasing.</t>
  </si>
  <si>
    <t>LCC-P2 (5A)</t>
  </si>
  <si>
    <t>109</t>
  </si>
  <si>
    <t>Water quality after purging.</t>
  </si>
  <si>
    <t>Adjacent to Site 5A.</t>
  </si>
  <si>
    <t>429</t>
  </si>
  <si>
    <t>Sample tested at 9:45am.</t>
  </si>
  <si>
    <t>UCC-P3</t>
  </si>
  <si>
    <t>Groundwater level 1.803 m from TOC.  Moderately turbid water.  Piezometer purged and level sensor installed.  Groundwater level increased from 3.207 m to 2.787 m over 23 minutes.  All groundwater level measurements from TOC.</t>
  </si>
  <si>
    <t>Adjacent to Site 3D.</t>
  </si>
  <si>
    <t>96</t>
  </si>
  <si>
    <t>84</t>
  </si>
  <si>
    <t>Water quality before purging.  Water moderately turbid.  Groundwater level 1.613 m below TOC.  Groundwater level increased from 2.892 m to 2.800 m below TOC over 26 minutes.</t>
  </si>
  <si>
    <t>Sample tested at 9:30am.</t>
  </si>
  <si>
    <t>1A</t>
  </si>
  <si>
    <t>RSSA/EPA</t>
  </si>
  <si>
    <t>Water 20cm below surface</t>
  </si>
  <si>
    <t>1B</t>
  </si>
  <si>
    <r>
      <t>Oxidised sand to -0.05 m, followed by dark grey wet clay. Strong H</t>
    </r>
    <r>
      <rPr>
        <vertAlign val="subscript"/>
        <sz val="10"/>
        <rFont val="Arial"/>
        <family val="2"/>
      </rPr>
      <t>2</t>
    </r>
    <r>
      <rPr>
        <sz val="10"/>
        <rFont val="Arial"/>
        <family val="2"/>
      </rPr>
      <t>S odour from 1 m depth onwards. Negligible groundwater inflow.</t>
    </r>
  </si>
  <si>
    <t>Water 15cm below surface, 10m from waters edge</t>
  </si>
  <si>
    <t>1C</t>
  </si>
  <si>
    <t>223</t>
  </si>
  <si>
    <r>
      <t>Clay with some sand to -0.05 m, followed by wet clay as per site 1A. Strong H</t>
    </r>
    <r>
      <rPr>
        <vertAlign val="subscript"/>
        <sz val="10"/>
        <rFont val="Arial"/>
        <family val="2"/>
      </rPr>
      <t>2</t>
    </r>
    <r>
      <rPr>
        <sz val="10"/>
        <rFont val="Arial"/>
        <family val="2"/>
      </rPr>
      <t>S odour. Rapid groundwater inflow, possibly from cracks.</t>
    </r>
  </si>
  <si>
    <t>1D</t>
  </si>
  <si>
    <r>
      <t>No oxidised zone, clay from surface. Organic layer at surface. Very slow groundwater recovery. Strong H</t>
    </r>
    <r>
      <rPr>
        <vertAlign val="subscript"/>
        <sz val="10"/>
        <rFont val="Arial"/>
        <family val="2"/>
      </rPr>
      <t>2</t>
    </r>
    <r>
      <rPr>
        <sz val="10"/>
        <rFont val="Arial"/>
        <family val="2"/>
      </rPr>
      <t>S odour.</t>
    </r>
  </si>
  <si>
    <t>1E</t>
  </si>
  <si>
    <t>410</t>
  </si>
  <si>
    <r>
      <t>Small oxidised patches to -0.02 m zone, then wet clay as per site 1A. Organic layer at surface. Very slow groundwater recovery, not able to sample pore water. Strong H</t>
    </r>
    <r>
      <rPr>
        <vertAlign val="subscript"/>
        <sz val="10"/>
        <rFont val="Arial"/>
        <family val="2"/>
      </rPr>
      <t>2</t>
    </r>
    <r>
      <rPr>
        <sz val="10"/>
        <rFont val="Arial"/>
        <family val="2"/>
      </rPr>
      <t>S odour.</t>
    </r>
  </si>
  <si>
    <t>1F</t>
  </si>
  <si>
    <t>Sand with some oxidised patches to -0.1 m, clay with some sand to -0.2 m, followed by wet clay as per site 1A. Rapid groundwater recharge via a single crack lined with salts.</t>
  </si>
  <si>
    <t>2A</t>
  </si>
  <si>
    <r>
      <t>Oxidised sand with iron staining to -0.05 m, sandy clay to -0.1 m, moist clay as per Site 1A (slightly drier).  Very slow groundwater recovery despite cracks above water table, unable to sample water. Very strong H</t>
    </r>
    <r>
      <rPr>
        <vertAlign val="subscript"/>
        <sz val="10"/>
        <rFont val="Arial"/>
        <family val="2"/>
      </rPr>
      <t>2</t>
    </r>
    <r>
      <rPr>
        <sz val="10"/>
        <rFont val="Arial"/>
        <family val="2"/>
      </rPr>
      <t>S odour.</t>
    </r>
  </si>
  <si>
    <t>2B</t>
  </si>
  <si>
    <r>
      <t>Fine sand with Iron staining to -0.18 m, light grey moist sand with some clay no H</t>
    </r>
    <r>
      <rPr>
        <vertAlign val="subscript"/>
        <sz val="10"/>
        <rFont val="Arial"/>
        <family val="2"/>
      </rPr>
      <t>2</t>
    </r>
    <r>
      <rPr>
        <sz val="10"/>
        <rFont val="Arial"/>
        <family val="2"/>
      </rPr>
      <t>S odour to -0.6 m, dark grey wet clay with some H</t>
    </r>
    <r>
      <rPr>
        <vertAlign val="subscript"/>
        <sz val="10"/>
        <rFont val="Arial"/>
        <family val="2"/>
      </rPr>
      <t>2</t>
    </r>
    <r>
      <rPr>
        <sz val="10"/>
        <rFont val="Arial"/>
        <family val="2"/>
      </rPr>
      <t>S odour.  Negligible groundwater inflow, unable to sample pore water.</t>
    </r>
  </si>
  <si>
    <r>
      <t>Clayey sand, partially oxidised to -0.2 m, then clay as per site 2A with strong H</t>
    </r>
    <r>
      <rPr>
        <vertAlign val="subscript"/>
        <sz val="10"/>
        <rFont val="Arial"/>
        <family val="2"/>
      </rPr>
      <t>2</t>
    </r>
    <r>
      <rPr>
        <sz val="10"/>
        <rFont val="Arial"/>
        <family val="2"/>
      </rPr>
      <t>S odour. Negligible groundwater inflow, unable to sample pore water.</t>
    </r>
  </si>
  <si>
    <t>~50m from waters edge</t>
  </si>
  <si>
    <t>2C</t>
  </si>
  <si>
    <r>
      <t>Test pit.  0-50 mm, sand with some iron staining, moist.  50-200 mm, grey clayey sand, increasing clay content with depth.  200-&gt;1500 mm, grey moist clay, wet below 300 mm, very strong H</t>
    </r>
    <r>
      <rPr>
        <vertAlign val="subscript"/>
        <sz val="10"/>
        <rFont val="Arial"/>
        <family val="2"/>
      </rPr>
      <t>2</t>
    </r>
    <r>
      <rPr>
        <sz val="10"/>
        <rFont val="Arial"/>
        <family val="2"/>
      </rPr>
      <t>S odour, no significant groundwater inflow.</t>
    </r>
  </si>
  <si>
    <t>357.8</t>
  </si>
  <si>
    <r>
      <t>Fibrous organic layer at surface, brown clay/silt with some sand, patches of salts to -0.2 m, then wet clay as per site 2A with strong H</t>
    </r>
    <r>
      <rPr>
        <vertAlign val="subscript"/>
        <sz val="10"/>
        <rFont val="Arial"/>
        <family val="2"/>
      </rPr>
      <t>2</t>
    </r>
    <r>
      <rPr>
        <sz val="10"/>
        <rFont val="Arial"/>
        <family val="2"/>
      </rPr>
      <t>S odour. Very slow groundwater inflow.</t>
    </r>
  </si>
  <si>
    <t>2D</t>
  </si>
  <si>
    <r>
      <t>Ped area ~2-3m</t>
    </r>
    <r>
      <rPr>
        <vertAlign val="superscript"/>
        <sz val="10"/>
        <rFont val="Arial"/>
        <family val="2"/>
      </rPr>
      <t>2</t>
    </r>
    <r>
      <rPr>
        <sz val="10"/>
        <rFont val="Arial"/>
        <family val="2"/>
      </rPr>
      <t>, cracks 20mm wide, 250mm deep, water 90-100mm below surface.</t>
    </r>
  </si>
  <si>
    <t>397</t>
  </si>
  <si>
    <t>Fibrous organic matter at surface, brown clay with some sand as per site 2C to -0.2 m, then wet clay as per site 2C. Negligible groundwater inflow, unable to sample pore water.</t>
  </si>
  <si>
    <t>3A</t>
  </si>
  <si>
    <t>184</t>
  </si>
  <si>
    <r>
      <t>Crack water sample. Ped area ~1-1.5m</t>
    </r>
    <r>
      <rPr>
        <vertAlign val="superscript"/>
        <sz val="10"/>
        <rFont val="Arial"/>
        <family val="2"/>
      </rPr>
      <t>2</t>
    </r>
    <r>
      <rPr>
        <sz val="10"/>
        <rFont val="Arial"/>
        <family val="2"/>
      </rPr>
      <t>, cracks 50mm wide, 300-350mm deep, water 150mm below surface.</t>
    </r>
  </si>
  <si>
    <t>~200m from waters edge</t>
  </si>
  <si>
    <t>3B</t>
  </si>
  <si>
    <r>
      <t>Light brown moist fine sand to -0.05 m, dark brown clay with some salt staining throughout to -0.2 m, moist grey clay as per site 2D, no H2S odour to -0.6 m then clay with increasing sand content some shell fragments and strong H</t>
    </r>
    <r>
      <rPr>
        <vertAlign val="subscript"/>
        <sz val="10"/>
        <rFont val="Arial"/>
        <family val="2"/>
      </rPr>
      <t>2</t>
    </r>
    <r>
      <rPr>
        <sz val="10"/>
        <rFont val="Arial"/>
        <family val="2"/>
      </rPr>
      <t>S odour  to -3.5 m. Very slow groundwater inflow, water seeping in from cracks.</t>
    </r>
  </si>
  <si>
    <t xml:space="preserve">From area of cracked clays 60m from waters edge. Crack water 15cm below soil surface. </t>
  </si>
  <si>
    <t>3C</t>
  </si>
  <si>
    <t>465</t>
  </si>
  <si>
    <t>Brown grey clay to -0.2 m, then wet grey clay as per site 2D.</t>
  </si>
  <si>
    <t>402</t>
  </si>
  <si>
    <t xml:space="preserve">Fibrous organic layer at surface, brown clay with some salt staining to -0.2 m, grey clay as per site 2D with shell fragments throughout. </t>
  </si>
  <si>
    <t>3D</t>
  </si>
  <si>
    <t>438</t>
  </si>
  <si>
    <t>Ponded water in Currency Creek near piezometer UCC-P3.</t>
  </si>
  <si>
    <t>3E</t>
  </si>
  <si>
    <t>73</t>
  </si>
  <si>
    <r>
      <t>Moist fine to medium light brown sand transition to grey colour to -0.4m, grey clay as per site 2D with strong H</t>
    </r>
    <r>
      <rPr>
        <vertAlign val="subscript"/>
        <sz val="10"/>
        <rFont val="Arial"/>
        <family val="2"/>
      </rPr>
      <t>2</t>
    </r>
    <r>
      <rPr>
        <sz val="10"/>
        <rFont val="Arial"/>
        <family val="2"/>
      </rPr>
      <t>S odour.  Very slow groundwater recovery.</t>
    </r>
  </si>
  <si>
    <t>4A</t>
  </si>
  <si>
    <t>66</t>
  </si>
  <si>
    <t>Various horizons of sands and clayey sands to a depth of -2.0 m, then bedrock at -2.1m.</t>
  </si>
  <si>
    <t>406</t>
  </si>
  <si>
    <t>Gravel at surface, moist grey clay to -1.0 m, grey clay with iron staining increasing in sand content to -2.0 m, wet sandy clay.</t>
  </si>
  <si>
    <t>104</t>
  </si>
  <si>
    <t>Acidity result questionable to to extremely cloudy water</t>
  </si>
  <si>
    <t>Hole filled with water from cracks and the saturated surface sediments.</t>
  </si>
  <si>
    <t>Water 40cm below surface, 3m from waters edge</t>
  </si>
  <si>
    <t>4B</t>
  </si>
  <si>
    <t>403</t>
  </si>
  <si>
    <t>Very wet clayey sediments, unable to sample pore water.</t>
  </si>
  <si>
    <r>
      <t>Water from cracks flowing into test pit.  Crack width ~5 cm.  Water level in cracks ~10 cm below ground surface.  Very strong H</t>
    </r>
    <r>
      <rPr>
        <vertAlign val="subscript"/>
        <sz val="10"/>
        <rFont val="Arial"/>
        <family val="2"/>
      </rPr>
      <t>2</t>
    </r>
    <r>
      <rPr>
        <sz val="10"/>
        <rFont val="Arial"/>
        <family val="2"/>
      </rPr>
      <t>S odour from wet grey clays.</t>
    </r>
  </si>
  <si>
    <t>456</t>
  </si>
  <si>
    <t>Hole filled with water from the saturated surface sediments of the top 10cm.</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</si>
  <si>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</si>
  <si>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</si>
  <si>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</si>
  <si>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</si>
  <si>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381</t>
  </si>
  <si>
    <t>Test strip measurement.</t>
  </si>
  <si>
    <t>417</t>
  </si>
  <si>
    <t>4E</t>
  </si>
  <si>
    <t>5A</t>
  </si>
  <si>
    <t>137</t>
  </si>
  <si>
    <t>Test strip measurement.  Significant band of iron stained sediments parallel to surface water.</t>
  </si>
  <si>
    <t>5B</t>
  </si>
  <si>
    <t>152</t>
  </si>
  <si>
    <t>Moist medium sand oxidised to -0.05 m then unoxidised to -0.4 m, medium sand with some clay to -0.9 m, moist grey clayey sand to -1.4 m then wet to -2.1, orange sandy clay to -2.2, dense grey clay to -2.5m then bedrock.</t>
  </si>
  <si>
    <t>~20m from waters edge</t>
  </si>
  <si>
    <t>5C</t>
  </si>
  <si>
    <t>128</t>
  </si>
  <si>
    <r>
      <t>Wet sand with oxidised patches throughout to -0.2 m, moist grey clayey sand no H</t>
    </r>
    <r>
      <rPr>
        <vertAlign val="subscript"/>
        <sz val="10"/>
        <rFont val="Arial"/>
        <family val="2"/>
      </rPr>
      <t>2</t>
    </r>
    <r>
      <rPr>
        <sz val="10"/>
        <rFont val="Arial"/>
        <family val="2"/>
      </rPr>
      <t>S odour to -0.5 m then grey clay with some sand and H</t>
    </r>
    <r>
      <rPr>
        <vertAlign val="subscript"/>
        <sz val="10"/>
        <rFont val="Arial"/>
        <family val="2"/>
      </rPr>
      <t>2</t>
    </r>
    <r>
      <rPr>
        <sz val="10"/>
        <rFont val="Arial"/>
        <family val="2"/>
      </rPr>
      <t>S odour.</t>
    </r>
  </si>
  <si>
    <t>5D</t>
  </si>
  <si>
    <t>75</t>
  </si>
  <si>
    <r>
      <t>Grassy organic matter with algae at surface, grey clayey sand with patches of iron staining to -0.08 m then grey clay with some sand. No H</t>
    </r>
    <r>
      <rPr>
        <vertAlign val="subscript"/>
        <sz val="10"/>
        <rFont val="Arial"/>
        <family val="2"/>
      </rPr>
      <t>2</t>
    </r>
    <r>
      <rPr>
        <sz val="10"/>
        <rFont val="Arial"/>
        <family val="2"/>
      </rPr>
      <t>S odour to -0.2 m.</t>
    </r>
  </si>
  <si>
    <t>1BS</t>
  </si>
  <si>
    <t>365</t>
  </si>
  <si>
    <t>All surface sediments wet, surface water sampled from puddles with iron staining.</t>
  </si>
  <si>
    <t>2CS</t>
  </si>
  <si>
    <t>416</t>
  </si>
  <si>
    <t>Water in cracks adjacent to Site 1A.</t>
  </si>
  <si>
    <t>2DS</t>
  </si>
  <si>
    <t>329</t>
  </si>
  <si>
    <t>Water in cracks adjacent to Site 2C.</t>
  </si>
  <si>
    <t>3BS</t>
  </si>
  <si>
    <t>270</t>
  </si>
  <si>
    <t>Water in cracks adjacent to Site 2D.</t>
  </si>
  <si>
    <t>3CS</t>
  </si>
  <si>
    <t>Water in cracks adjacent to Site 3B.</t>
  </si>
  <si>
    <t>4BS</t>
  </si>
  <si>
    <t>459</t>
  </si>
  <si>
    <t>Surface water in puddles adjacent to Site 3C.</t>
  </si>
  <si>
    <t>5BS</t>
  </si>
  <si>
    <t>394</t>
  </si>
  <si>
    <t>Water in cracks adjacent to Site 4B.</t>
  </si>
  <si>
    <t>FR-US1</t>
  </si>
  <si>
    <t>Finniss River</t>
  </si>
  <si>
    <t>29.3</t>
  </si>
  <si>
    <t>Surface water in puddles adjacent to Site 5B.</t>
  </si>
  <si>
    <t>River flowing at &lt;5 L/s.</t>
  </si>
  <si>
    <t>105</t>
  </si>
  <si>
    <t>Finniss River causeway, Winery Rd. Sample taken from water flowing through culvert.</t>
  </si>
  <si>
    <t>115</t>
  </si>
  <si>
    <t>Flow rate 5-10 L/s.</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</si>
  <si>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</si>
  <si>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</si>
  <si>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</si>
  <si>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</si>
  <si>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</si>
  <si>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FR</t>
  </si>
  <si>
    <t>57</t>
  </si>
  <si>
    <t>FR-DS1</t>
  </si>
  <si>
    <t>41.9</t>
  </si>
  <si>
    <t>Wally's Landing.  Sample taken just downstream of junction of two separate streama. One stream which enters has been found to be acidic in the past.</t>
  </si>
  <si>
    <t>Monitoring conducted from left bank of FR, downstream of specified monitoring location (property inaccessible on 9 Apr 09). Coordinates indicated above refer to site monitored on 9 Apr 09, rather than specified location of FR-DS1.</t>
  </si>
  <si>
    <t>Finniss River channel.</t>
  </si>
  <si>
    <t>129</t>
  </si>
  <si>
    <t>Site accessed from southern bank.  Downstream of limestone addition site and two tributaries (nearest tributary disconnected).  Turtle found in cracked sediments.  Water in cracks, pH ~5 (test strip), ~5 cm below surface.</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</si>
  <si>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</si>
  <si>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</si>
  <si>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</si>
  <si>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</si>
  <si>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</si>
  <si>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</si>
  <si>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FR-DS2</t>
  </si>
  <si>
    <t>Surface water present but not safely accessible.</t>
  </si>
  <si>
    <t>77</t>
  </si>
  <si>
    <t>88</t>
  </si>
  <si>
    <t>Pore water.  Sediments wet, iron stained.  Groundwater level near surface.  Layer of clear organic material present, large bubbles underneath.</t>
  </si>
  <si>
    <t>125</t>
  </si>
  <si>
    <t>Surface water.</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</si>
  <si>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</si>
  <si>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</si>
  <si>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</si>
  <si>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FR-DS2 (1)</t>
  </si>
  <si>
    <t xml:space="preserve">FR-DS2 (2) </t>
  </si>
  <si>
    <t>Large body of open shallow water. Well mixed by south wind. Organic debris present.</t>
  </si>
  <si>
    <t>FR-DS3</t>
  </si>
  <si>
    <t>49.9</t>
  </si>
  <si>
    <t>Surface water from irrigation pumping channel</t>
  </si>
  <si>
    <t>117</t>
  </si>
  <si>
    <t>Open shallow water, well mixed by south wind.</t>
  </si>
  <si>
    <t>120</t>
  </si>
  <si>
    <t>Some thick algae deposits on shore.  Iron staining on sediments.</t>
  </si>
  <si>
    <t>Thin layer of Algae in and around the edge</t>
  </si>
  <si>
    <t>Large amount of green algae washed up on shore.</t>
  </si>
  <si>
    <t>FR @ GC (Site 22)</t>
  </si>
  <si>
    <t>118</t>
  </si>
  <si>
    <t>Green algae on shore and in centre of larger pool.</t>
  </si>
  <si>
    <t>180</t>
  </si>
  <si>
    <t>Sediments moist from surface.  Upper ~2 cm layer oxidised.  Subsurface unoxidised sediments green/grey colour.</t>
  </si>
  <si>
    <t>Patches of filamentous algae, extremely boggy.</t>
  </si>
  <si>
    <t>We excavated a pore hole 5m from surface water. Water depth at 50cm. Tested water for pH which was 6.87. Some minimal visible iron stain at surface.</t>
  </si>
  <si>
    <t>FR @ GC DS1</t>
  </si>
  <si>
    <t>FR @ GC US1</t>
  </si>
  <si>
    <t>FR @ GC US2</t>
  </si>
  <si>
    <t>FR Mouth @ Clayton</t>
  </si>
  <si>
    <t>At very end of Finniss River where it enters GC</t>
  </si>
  <si>
    <t>FR-298</t>
  </si>
  <si>
    <t>0.5</t>
  </si>
  <si>
    <t>12.9</t>
  </si>
  <si>
    <t>Wally's Landing. Trickling surface water from narrow stream. Acid favouring plants present.</t>
  </si>
  <si>
    <t>FR-299</t>
  </si>
  <si>
    <t>406.7</t>
  </si>
  <si>
    <t>Pore water sample, with possible crack water intrusion into sample hole. Acid favouring vegetation present.</t>
  </si>
  <si>
    <t>FR-300</t>
  </si>
  <si>
    <t>Main flow source to Wally's Landing channel. Deep and wide channel used by cattle for watering. Underground flow is the source of water for this channel.</t>
  </si>
  <si>
    <t>FR-301</t>
  </si>
  <si>
    <t>Upstream end of large, deep pool next to eastern edge of flood plain. Reed beds upstream of the pool. Minimal flow. Quite turbid, European Carp present.</t>
  </si>
  <si>
    <t>FR-323</t>
  </si>
  <si>
    <t>8</t>
  </si>
  <si>
    <t>Downstream end of large, deep pool on eastern edge of flood plain. Quite turbid. Pool ends as a small trickling stream flowing into the ground.</t>
  </si>
  <si>
    <t>FR-324</t>
  </si>
  <si>
    <t>Pore water from near upstream end of flowing channel (no surface water flow inputs into this channel, all flow from groundwater). Phragmites reeds present nearby.</t>
  </si>
  <si>
    <t>FR-325</t>
  </si>
  <si>
    <t>Pool under main Goolwa-Strathalbyn Rd. Spring running into pool. Pool surrounded by reed beds.</t>
  </si>
  <si>
    <t>Mouth of the Finniss River. Shallow surface water connected to Goolwa Channel.</t>
  </si>
  <si>
    <t>HIT1A</t>
  </si>
  <si>
    <t>Goolwa Channel</t>
  </si>
  <si>
    <t>HIT1B</t>
  </si>
  <si>
    <t>Oxidised sand to 20cm. Spots of red iron staining. Grey wet sand and clay from 20cm down with strong odour.</t>
  </si>
  <si>
    <t>HIT1C</t>
  </si>
  <si>
    <t>HIT2A</t>
  </si>
  <si>
    <t>GC</t>
  </si>
  <si>
    <t>172</t>
  </si>
  <si>
    <t xml:space="preserve">Finniss River mouth. Relatively sandy substrate, black mud present beneath the surface. Near shallow water body connected to Goolwa Channel. </t>
  </si>
  <si>
    <t>GCT1-A</t>
  </si>
  <si>
    <t>197</t>
  </si>
  <si>
    <t>Channel between CC and FR mouths, from Hindmarsh Island (Grundy's Road). Deep channel, sandy banks, clear water, green algae on channel bed (thin mat).</t>
  </si>
  <si>
    <t>GCT1-B</t>
  </si>
  <si>
    <t>65</t>
  </si>
  <si>
    <t>Water 40cm below surface once hole filled. Oxidised sand from 0 to 25cm depth. Followed by gray sand decreasing in particle size with depth.</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</si>
  <si>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</si>
  <si>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</si>
  <si>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GCT1-D</t>
  </si>
  <si>
    <t>114</t>
  </si>
  <si>
    <t>Oxidised sand to 25cm. Switches to wet sandy clay becoming increasingly fine with depth. Hole depth 60cm. Water level at approximately 55cm and took a long time to fill.</t>
  </si>
  <si>
    <t>GCT2-A</t>
  </si>
  <si>
    <t>Water level 60cm below surface. Oxidised sand to water level. Switching to dark gray sand and muds.</t>
  </si>
  <si>
    <t>GCT2-B</t>
  </si>
  <si>
    <t>Water depth 60cm. Oxidised sand to approx 40cm switching to dark gray clays then to brown clays.</t>
  </si>
  <si>
    <t>GCT2-C</t>
  </si>
  <si>
    <t>Water level 40cm. Oxidised sand to 20cm. Switches to dark gray sand and clay, very strong odours.</t>
  </si>
  <si>
    <t>GCT2-D</t>
  </si>
  <si>
    <t>Water Depth 40cm below surface. Oxidised sand to a depth of 20cm.</t>
  </si>
  <si>
    <t>GCT2-E</t>
  </si>
  <si>
    <t xml:space="preserve">Water depth 30cm below surface. Oxidised sand to 10cm below surface switching to dark gray sand and organic muds. </t>
  </si>
  <si>
    <t>GCT3-A</t>
  </si>
  <si>
    <t>GCT3-B</t>
  </si>
  <si>
    <t>On the northern edge of the exposed bed of the Goolwa Channel. Predominantly light brown clay below a sandy surface layer approx 50mm thick, water initally encountered at approximately 2m below surface.  Groundwater sampled from ~ 1 m below surface.</t>
  </si>
  <si>
    <t>Water level 80cm. Water has a strong bronze/rust colour, like I have not yet seen in any pore sample. 0-20 cm white moist sand. 20-40 cm brown clayey sand. 40-80 cm dark gray dense clay which appears dry to moist. 80-100cm brown clay.</t>
  </si>
  <si>
    <t>GCT3-C</t>
  </si>
  <si>
    <t>Predominantly light brown clay below a sandy surface layer approx 50mm thick, water initally encountered at approximately 1.5m below surface.  Groundwater sampled from ~ 0.8 m below surface.</t>
  </si>
  <si>
    <t>Unable to extract water after 3 hole attempts.</t>
  </si>
  <si>
    <t>GCT3-D</t>
  </si>
  <si>
    <t>Water initally encountered approximately 1 m below the surface.  Groundwater sampled from ~0.7 m below surface.</t>
  </si>
  <si>
    <t xml:space="preserve">0-20 cm brown moist sand. 20-90 cm sand and clay, dark gray. Water from 100 cm. </t>
  </si>
  <si>
    <t>GCT3-E</t>
  </si>
  <si>
    <t>Sandy surface about 50mm thick, over light grey clayey sand. Water initally encountered at approx 0.6 m.  Groundwater smapled from ~0.6 m below surface.</t>
  </si>
  <si>
    <t xml:space="preserve">Strong egg odours. 0-20 cm brown moist sand. 20-90 cm sand and clay, dark gray. Water from 90 cm. </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</si>
  <si>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</si>
  <si>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</si>
  <si>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</si>
  <si>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</si>
  <si>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</si>
  <si>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</si>
  <si>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</si>
  <si>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GCT5-B</t>
  </si>
  <si>
    <t>50m from GC Sandy moist surface. Many dead muscles. 0-200 mm light coloured clayey sand / moist. 200-220mm Orange staining / moist. 220-400 mm mottled grey clayey sand / moist. &gt; 400 dark grey clayey sand / wet.</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</si>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</sst>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yy;@"/>
  </numFmts>
  <fonts count="9">
    <font>
      <sz val="10"/>
      <name val="Arial"/>
      <family val="0"/>
    </font>
    <font>
      <b/>
      <sz val="10"/>
      <name val="Arial"/>
      <family val="2"/>
    </font>
    <font>
      <b/>
      <vertAlign val="subscript"/>
      <sz val="10"/>
      <name val="Arial"/>
      <family val="2"/>
    </font>
    <font>
      <sz val="10"/>
      <color indexed="8"/>
      <name val="Arial"/>
      <family val="2"/>
    </font>
    <font>
      <vertAlign val="superscript"/>
      <sz val="10"/>
      <name val="Arial"/>
      <family val="2"/>
    </font>
    <font>
      <vertAlign val="subscript"/>
      <sz val="10"/>
      <name val="Arial"/>
      <family val="2"/>
    </font>
    <font>
      <b/>
      <sz val="8"/>
      <name val="Tahoma"/>
      <family val="0"/>
    </font>
    <font>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5" fontId="0" fillId="0" borderId="0" xfId="0" applyNumberFormat="1" applyFont="1" applyFill="1" applyBorder="1" applyAlignment="1">
      <alignment horizontal="center" vertical="center" wrapText="1"/>
    </xf>
    <xf numFmtId="20"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0" fillId="0" borderId="0" xfId="0" applyFill="1" applyBorder="1" applyAlignment="1">
      <alignment horizont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2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0" xfId="0" applyNumberFormat="1" applyFont="1" applyFill="1" applyBorder="1" applyAlignment="1">
      <alignment horizontal="center" vertical="center" wrapText="1"/>
    </xf>
    <xf numFmtId="1" fontId="3" fillId="0" borderId="0" xfId="0" applyNumberFormat="1" applyFont="1" applyFill="1" applyBorder="1" applyAlignment="1" quotePrefix="1">
      <alignment horizontal="center" vertical="center"/>
    </xf>
    <xf numFmtId="1" fontId="3" fillId="0" borderId="0" xfId="0" applyNumberFormat="1" applyFont="1" applyFill="1" applyBorder="1" applyAlignment="1">
      <alignment horizontal="center" vertical="center"/>
    </xf>
    <xf numFmtId="0" fontId="0" fillId="0" borderId="0" xfId="0" applyNumberFormat="1" applyFont="1" applyFill="1" applyBorder="1" applyAlignment="1" quotePrefix="1">
      <alignment horizontal="center" vertical="center"/>
    </xf>
    <xf numFmtId="0" fontId="3" fillId="0" borderId="0" xfId="0" applyFont="1" applyFill="1" applyBorder="1" applyAlignment="1" quotePrefix="1">
      <alignment horizontal="center" vertical="center"/>
    </xf>
    <xf numFmtId="3" fontId="3" fillId="0" borderId="0" xfId="0" applyNumberFormat="1" applyFont="1" applyFill="1" applyBorder="1" applyAlignment="1">
      <alignment horizontal="center" vertical="center"/>
    </xf>
    <xf numFmtId="2" fontId="0" fillId="0" borderId="0" xfId="0" applyNumberFormat="1" applyFont="1" applyFill="1" applyBorder="1" applyAlignment="1" quotePrefix="1">
      <alignment horizontal="center" vertical="center"/>
    </xf>
    <xf numFmtId="2" fontId="0"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2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wrapText="1"/>
    </xf>
    <xf numFmtId="2" fontId="0" fillId="0" borderId="0" xfId="0" applyNumberFormat="1" applyFont="1" applyFill="1" applyBorder="1" applyAlignment="1" quotePrefix="1">
      <alignment horizontal="center" vertical="center" wrapText="1"/>
    </xf>
    <xf numFmtId="164" fontId="0"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horizontal="center" vertical="center" wrapText="1"/>
    </xf>
    <xf numFmtId="1" fontId="0" fillId="0" borderId="0" xfId="0" applyNumberFormat="1" applyFont="1" applyFill="1" applyBorder="1" applyAlignment="1" quotePrefix="1">
      <alignment horizontal="center" vertical="center" wrapText="1"/>
    </xf>
    <xf numFmtId="165"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 fontId="0" fillId="0" borderId="0" xfId="0" applyNumberFormat="1" applyFont="1" applyFill="1" applyBorder="1" applyAlignment="1" quotePrefix="1">
      <alignment horizontal="center" vertical="center"/>
    </xf>
    <xf numFmtId="1" fontId="0" fillId="0" borderId="0" xfId="0" applyNumberFormat="1" applyFont="1" applyFill="1" applyBorder="1" applyAlignment="1">
      <alignment horizontal="center" vertical="center"/>
    </xf>
    <xf numFmtId="165" fontId="0" fillId="0" borderId="0" xfId="0" applyNumberFormat="1" applyBorder="1" applyAlignment="1">
      <alignment horizontal="center"/>
    </xf>
    <xf numFmtId="20"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165" fontId="0" fillId="0" borderId="0" xfId="0" applyNumberFormat="1" applyBorder="1" applyAlignment="1">
      <alignment horizontal="center" vertical="center"/>
    </xf>
    <xf numFmtId="20" fontId="0" fillId="0" borderId="0" xfId="0" applyNumberFormat="1"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left" vertical="center" wrapText="1"/>
    </xf>
    <xf numFmtId="165" fontId="0" fillId="0" borderId="0" xfId="0" applyNumberFormat="1" applyAlignment="1">
      <alignment horizontal="center"/>
    </xf>
    <xf numFmtId="20"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20" fontId="0" fillId="0" borderId="0" xfId="0" applyNumberFormat="1" applyAlignment="1">
      <alignment horizontal="center"/>
    </xf>
    <xf numFmtId="0" fontId="0" fillId="0" borderId="0" xfId="0" applyFont="1" applyFill="1" applyBorder="1" applyAlignment="1" quotePrefix="1">
      <alignment horizontal="center" vertical="center" wrapText="1"/>
    </xf>
    <xf numFmtId="0" fontId="0" fillId="0" borderId="0" xfId="0" applyAlignment="1">
      <alignment wrapText="1"/>
    </xf>
    <xf numFmtId="2" fontId="0" fillId="0" borderId="0" xfId="0" applyNumberFormat="1" applyAlignment="1">
      <alignment/>
    </xf>
    <xf numFmtId="164" fontId="0" fillId="0" borderId="0" xfId="0" applyNumberFormat="1" applyFont="1" applyFill="1" applyBorder="1" applyAlignment="1" quotePrefix="1">
      <alignment horizontal="center" vertical="center"/>
    </xf>
    <xf numFmtId="164" fontId="3" fillId="0" borderId="0" xfId="0" applyNumberFormat="1" applyFont="1" applyFill="1" applyBorder="1" applyAlignment="1" quotePrefix="1">
      <alignment horizontal="center" vertical="center"/>
    </xf>
    <xf numFmtId="2" fontId="3" fillId="0" borderId="0" xfId="0" applyNumberFormat="1" applyFont="1" applyFill="1" applyBorder="1" applyAlignment="1" quotePrefix="1">
      <alignment horizontal="center" vertical="center"/>
    </xf>
    <xf numFmtId="4" fontId="3" fillId="0" borderId="0" xfId="0" applyNumberFormat="1" applyFont="1" applyFill="1" applyBorder="1" applyAlignment="1">
      <alignment horizontal="center" vertical="center"/>
    </xf>
    <xf numFmtId="16" fontId="0" fillId="0" borderId="0"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86"/>
  <sheetViews>
    <sheetView tabSelected="1" workbookViewId="0" topLeftCell="A1">
      <selection activeCell="A1" sqref="A1:IV16384"/>
    </sheetView>
  </sheetViews>
  <sheetFormatPr defaultColWidth="9.140625" defaultRowHeight="12" customHeight="1"/>
  <cols>
    <col min="1" max="1" width="20.7109375" style="5" customWidth="1"/>
    <col min="2" max="2" width="14.8515625" style="15" customWidth="1"/>
    <col min="3" max="3" width="8.57421875" style="5" customWidth="1"/>
    <col min="4" max="4" width="12.00390625" style="5" bestFit="1" customWidth="1"/>
    <col min="5" max="5" width="5.57421875" style="5" customWidth="1"/>
    <col min="6" max="6" width="8.28125" style="5" customWidth="1"/>
    <col min="7" max="7" width="8.7109375" style="5" customWidth="1"/>
    <col min="8" max="8" width="4.7109375" style="5" customWidth="1"/>
    <col min="9" max="9" width="6.00390625" style="5" customWidth="1"/>
    <col min="10" max="10" width="7.140625" style="27" customWidth="1"/>
    <col min="11" max="11" width="7.140625" style="5" customWidth="1"/>
    <col min="12" max="12" width="5.7109375" style="5" customWidth="1"/>
    <col min="13" max="13" width="5.421875" style="5" customWidth="1"/>
    <col min="14" max="14" width="6.28125" style="27" customWidth="1"/>
    <col min="15" max="15" width="8.00390625" style="5" customWidth="1"/>
    <col min="16" max="16" width="7.140625" style="5" customWidth="1"/>
    <col min="17" max="17" width="5.8515625" style="5" customWidth="1"/>
    <col min="18" max="19" width="5.421875" style="5" customWidth="1"/>
    <col min="20" max="20" width="5.8515625" style="5" customWidth="1"/>
    <col min="21" max="21" width="5.57421875" style="5" customWidth="1"/>
    <col min="22" max="23" width="5.28125" style="5" customWidth="1"/>
    <col min="24" max="24" width="6.421875" style="5" customWidth="1"/>
    <col min="25" max="26" width="6.00390625" style="5" customWidth="1"/>
    <col min="27" max="28" width="5.7109375" style="5" customWidth="1"/>
    <col min="29" max="30" width="5.57421875" style="5" customWidth="1"/>
    <col min="31" max="31" width="5.421875" style="5" customWidth="1"/>
    <col min="32" max="32" width="13.8515625" style="5" customWidth="1"/>
    <col min="33" max="33" width="99.421875" style="15" customWidth="1"/>
    <col min="34" max="34" width="49.421875" style="5" customWidth="1"/>
    <col min="35" max="16384" width="9.140625" style="5" customWidth="1"/>
  </cols>
  <sheetData>
    <row r="1" spans="1:33" ht="12" customHeight="1">
      <c r="A1" s="1"/>
      <c r="B1" s="2"/>
      <c r="C1" s="3" t="s">
        <v>0</v>
      </c>
      <c r="D1" s="3" t="s">
        <v>1</v>
      </c>
      <c r="E1" s="3" t="s">
        <v>2</v>
      </c>
      <c r="F1" s="3" t="s">
        <v>3</v>
      </c>
      <c r="G1" s="3"/>
      <c r="H1" s="3" t="s">
        <v>4</v>
      </c>
      <c r="I1" s="3"/>
      <c r="J1" s="3"/>
      <c r="K1" s="3"/>
      <c r="L1" s="3"/>
      <c r="M1" s="3"/>
      <c r="N1" s="3"/>
      <c r="O1" s="3"/>
      <c r="P1" s="3"/>
      <c r="Q1" s="3" t="s">
        <v>5</v>
      </c>
      <c r="R1" s="3"/>
      <c r="S1" s="3"/>
      <c r="T1" s="3"/>
      <c r="U1" s="3"/>
      <c r="V1" s="3"/>
      <c r="W1" s="3"/>
      <c r="X1" s="3"/>
      <c r="Y1" s="3"/>
      <c r="Z1" s="3"/>
      <c r="AA1" s="3"/>
      <c r="AB1" s="3"/>
      <c r="AC1" s="3"/>
      <c r="AD1" s="3"/>
      <c r="AE1" s="3"/>
      <c r="AF1" s="3" t="s">
        <v>6</v>
      </c>
      <c r="AG1" s="4" t="s">
        <v>7</v>
      </c>
    </row>
    <row r="2" spans="1:78" ht="12" customHeight="1">
      <c r="A2" s="1" t="s">
        <v>8</v>
      </c>
      <c r="B2" s="2" t="s">
        <v>9</v>
      </c>
      <c r="C2" s="3"/>
      <c r="D2" s="3"/>
      <c r="E2" s="3"/>
      <c r="F2" s="3"/>
      <c r="G2" s="3"/>
      <c r="H2" s="3" t="s">
        <v>10</v>
      </c>
      <c r="I2" s="1" t="s">
        <v>11</v>
      </c>
      <c r="J2" s="6" t="s">
        <v>12</v>
      </c>
      <c r="K2" s="1" t="s">
        <v>13</v>
      </c>
      <c r="L2" s="1" t="s">
        <v>14</v>
      </c>
      <c r="M2" s="1" t="s">
        <v>15</v>
      </c>
      <c r="N2" s="6" t="s">
        <v>16</v>
      </c>
      <c r="O2" s="1" t="s">
        <v>17</v>
      </c>
      <c r="P2" s="1" t="s">
        <v>18</v>
      </c>
      <c r="Q2" s="1" t="s">
        <v>19</v>
      </c>
      <c r="R2" s="1" t="s">
        <v>20</v>
      </c>
      <c r="S2" s="1" t="s">
        <v>21</v>
      </c>
      <c r="T2" s="1" t="s">
        <v>22</v>
      </c>
      <c r="U2" s="1" t="s">
        <v>23</v>
      </c>
      <c r="V2" s="1" t="s">
        <v>24</v>
      </c>
      <c r="W2" s="1" t="s">
        <v>25</v>
      </c>
      <c r="X2" s="1" t="s">
        <v>26</v>
      </c>
      <c r="Y2" s="1" t="s">
        <v>27</v>
      </c>
      <c r="Z2" s="1" t="s">
        <v>28</v>
      </c>
      <c r="AA2" s="1" t="s">
        <v>29</v>
      </c>
      <c r="AB2" s="1" t="s">
        <v>30</v>
      </c>
      <c r="AC2" s="1" t="s">
        <v>31</v>
      </c>
      <c r="AD2" s="1" t="s">
        <v>32</v>
      </c>
      <c r="AE2" s="1" t="s">
        <v>33</v>
      </c>
      <c r="AF2" s="3"/>
      <c r="AG2" s="4"/>
      <c r="BZ2" s="5" t="s">
        <v>34</v>
      </c>
    </row>
    <row r="3" spans="1:78" ht="12" customHeight="1">
      <c r="A3" s="1"/>
      <c r="B3" s="2"/>
      <c r="C3" s="3"/>
      <c r="D3" s="3"/>
      <c r="E3" s="3"/>
      <c r="F3" s="1" t="s">
        <v>35</v>
      </c>
      <c r="G3" s="1" t="s">
        <v>36</v>
      </c>
      <c r="H3" s="3"/>
      <c r="I3" s="1" t="s">
        <v>37</v>
      </c>
      <c r="J3" s="6" t="s">
        <v>38</v>
      </c>
      <c r="K3" s="1" t="s">
        <v>39</v>
      </c>
      <c r="L3" s="1" t="s">
        <v>40</v>
      </c>
      <c r="M3" s="1" t="s">
        <v>41</v>
      </c>
      <c r="N3" s="6" t="s">
        <v>42</v>
      </c>
      <c r="O3" s="1" t="s">
        <v>43</v>
      </c>
      <c r="P3" s="1" t="s">
        <v>43</v>
      </c>
      <c r="Q3" s="1" t="s">
        <v>40</v>
      </c>
      <c r="R3" s="1" t="s">
        <v>40</v>
      </c>
      <c r="S3" s="1" t="s">
        <v>40</v>
      </c>
      <c r="T3" s="1" t="s">
        <v>40</v>
      </c>
      <c r="U3" s="1" t="s">
        <v>40</v>
      </c>
      <c r="V3" s="1" t="s">
        <v>40</v>
      </c>
      <c r="W3" s="1" t="s">
        <v>40</v>
      </c>
      <c r="X3" s="1" t="s">
        <v>40</v>
      </c>
      <c r="Y3" s="1" t="s">
        <v>40</v>
      </c>
      <c r="Z3" s="1" t="s">
        <v>40</v>
      </c>
      <c r="AA3" s="1" t="s">
        <v>40</v>
      </c>
      <c r="AB3" s="1" t="s">
        <v>40</v>
      </c>
      <c r="AC3" s="1" t="s">
        <v>40</v>
      </c>
      <c r="AD3" s="1" t="s">
        <v>40</v>
      </c>
      <c r="AE3" s="1" t="s">
        <v>40</v>
      </c>
      <c r="AF3" s="3"/>
      <c r="AG3" s="4"/>
      <c r="BZ3" s="5" t="s">
        <v>44</v>
      </c>
    </row>
    <row r="4" spans="1:33" ht="12" customHeight="1">
      <c r="A4" s="7" t="s">
        <v>45</v>
      </c>
      <c r="B4" s="8" t="s">
        <v>46</v>
      </c>
      <c r="C4" s="5" t="s">
        <v>34</v>
      </c>
      <c r="D4" s="9">
        <v>39912</v>
      </c>
      <c r="E4" s="10">
        <v>0.4583333333333333</v>
      </c>
      <c r="F4" s="5">
        <v>296153</v>
      </c>
      <c r="G4" s="5">
        <v>6074149</v>
      </c>
      <c r="H4" s="11">
        <v>7.53</v>
      </c>
      <c r="I4" s="12">
        <v>16.8</v>
      </c>
      <c r="J4" s="11">
        <v>7.75</v>
      </c>
      <c r="K4" s="13">
        <v>46.8</v>
      </c>
      <c r="L4" s="7">
        <v>4.13</v>
      </c>
      <c r="M4" s="7">
        <v>11.8</v>
      </c>
      <c r="N4" s="11">
        <v>4.97</v>
      </c>
      <c r="O4" s="7">
        <f>1.9*300</f>
        <v>570</v>
      </c>
      <c r="AF4" s="5" t="s">
        <v>47</v>
      </c>
      <c r="AG4" s="14" t="s">
        <v>48</v>
      </c>
    </row>
    <row r="5" spans="1:33" ht="12" customHeight="1">
      <c r="A5" s="7" t="s">
        <v>45</v>
      </c>
      <c r="B5" s="8" t="s">
        <v>46</v>
      </c>
      <c r="C5" s="5" t="s">
        <v>34</v>
      </c>
      <c r="D5" s="9">
        <v>39912</v>
      </c>
      <c r="E5" s="10">
        <v>0.4583333333333333</v>
      </c>
      <c r="F5" s="5">
        <v>296153</v>
      </c>
      <c r="G5" s="5">
        <v>6074149</v>
      </c>
      <c r="H5" s="7">
        <v>7.95</v>
      </c>
      <c r="I5" s="7"/>
      <c r="J5" s="11">
        <v>8.42</v>
      </c>
      <c r="N5" s="11">
        <v>5.51</v>
      </c>
      <c r="O5" s="7">
        <v>591</v>
      </c>
      <c r="S5" s="7">
        <v>143</v>
      </c>
      <c r="AF5" s="5" t="s">
        <v>47</v>
      </c>
      <c r="AG5" s="15" t="s">
        <v>49</v>
      </c>
    </row>
    <row r="6" spans="1:33" ht="12" customHeight="1">
      <c r="A6" s="7" t="s">
        <v>45</v>
      </c>
      <c r="B6" s="8" t="s">
        <v>46</v>
      </c>
      <c r="C6" s="5" t="s">
        <v>34</v>
      </c>
      <c r="D6" s="9">
        <v>39947</v>
      </c>
      <c r="E6" s="16">
        <v>0.5694444444444444</v>
      </c>
      <c r="F6" s="17">
        <v>296153</v>
      </c>
      <c r="G6" s="17">
        <v>6074148</v>
      </c>
      <c r="H6" s="18">
        <v>8.36</v>
      </c>
      <c r="I6" s="18">
        <v>13.7</v>
      </c>
      <c r="J6" s="18">
        <v>6.03</v>
      </c>
      <c r="K6" s="19">
        <v>108</v>
      </c>
      <c r="L6" s="17">
        <v>7.42</v>
      </c>
      <c r="M6" s="18"/>
      <c r="N6" s="18">
        <v>3.57</v>
      </c>
      <c r="O6" s="17">
        <f>0.58*300</f>
        <v>174</v>
      </c>
      <c r="Q6" s="17"/>
      <c r="R6" s="17"/>
      <c r="S6" s="17"/>
      <c r="T6" s="17"/>
      <c r="U6" s="17"/>
      <c r="V6" s="17"/>
      <c r="W6" s="17"/>
      <c r="X6" s="17"/>
      <c r="Y6" s="17"/>
      <c r="Z6" s="17"/>
      <c r="AA6" s="17"/>
      <c r="AB6" s="17"/>
      <c r="AC6" s="17"/>
      <c r="AD6" s="17"/>
      <c r="AE6" s="17"/>
      <c r="AF6" s="20" t="s">
        <v>47</v>
      </c>
      <c r="AG6" s="15" t="s">
        <v>50</v>
      </c>
    </row>
    <row r="7" spans="1:33" ht="12" customHeight="1">
      <c r="A7" s="7" t="s">
        <v>45</v>
      </c>
      <c r="B7" s="8" t="s">
        <v>46</v>
      </c>
      <c r="C7" s="5" t="s">
        <v>34</v>
      </c>
      <c r="D7" s="9">
        <v>39952</v>
      </c>
      <c r="E7" s="10">
        <v>0.4513888888888889</v>
      </c>
      <c r="F7" s="17"/>
      <c r="G7" s="17"/>
      <c r="H7" s="11">
        <v>7.97</v>
      </c>
      <c r="I7" s="12">
        <v>16.2</v>
      </c>
      <c r="J7" s="11">
        <v>5.77</v>
      </c>
      <c r="K7" s="21">
        <v>84</v>
      </c>
      <c r="L7" s="7">
        <v>5.67</v>
      </c>
      <c r="M7" s="7"/>
      <c r="N7" s="11"/>
      <c r="O7" s="22">
        <v>204</v>
      </c>
      <c r="AF7" s="5" t="s">
        <v>51</v>
      </c>
      <c r="AG7" s="14" t="s">
        <v>52</v>
      </c>
    </row>
    <row r="8" spans="1:33" ht="12" customHeight="1">
      <c r="A8" s="7" t="s">
        <v>45</v>
      </c>
      <c r="B8" s="8" t="s">
        <v>46</v>
      </c>
      <c r="C8" s="5" t="s">
        <v>34</v>
      </c>
      <c r="D8" s="9">
        <v>39953</v>
      </c>
      <c r="E8" s="10">
        <v>0.4583333333333333</v>
      </c>
      <c r="F8" s="17"/>
      <c r="G8" s="17"/>
      <c r="H8" s="11">
        <v>7.61</v>
      </c>
      <c r="I8" s="12">
        <v>13.7</v>
      </c>
      <c r="J8" s="11">
        <v>5.66</v>
      </c>
      <c r="K8" s="21">
        <v>157</v>
      </c>
      <c r="L8" s="7">
        <v>6.67</v>
      </c>
      <c r="M8" s="7"/>
      <c r="N8" s="11"/>
      <c r="O8" s="22">
        <v>165</v>
      </c>
      <c r="AF8" s="5" t="s">
        <v>51</v>
      </c>
      <c r="AG8" s="14" t="s">
        <v>53</v>
      </c>
    </row>
    <row r="9" spans="1:33" ht="12" customHeight="1">
      <c r="A9" s="7" t="s">
        <v>45</v>
      </c>
      <c r="B9" s="8" t="s">
        <v>46</v>
      </c>
      <c r="C9" s="5" t="s">
        <v>34</v>
      </c>
      <c r="D9" s="9">
        <v>39958</v>
      </c>
      <c r="E9" s="10">
        <v>0.46527777777777773</v>
      </c>
      <c r="F9" s="17"/>
      <c r="G9" s="17"/>
      <c r="H9" s="11">
        <v>7.68</v>
      </c>
      <c r="I9" s="12">
        <v>15.3</v>
      </c>
      <c r="J9" s="11">
        <v>5.7</v>
      </c>
      <c r="K9" s="21">
        <v>127</v>
      </c>
      <c r="L9" s="7">
        <v>7.3</v>
      </c>
      <c r="M9" s="7"/>
      <c r="N9" s="11">
        <v>3.42</v>
      </c>
      <c r="O9" s="22">
        <v>180</v>
      </c>
      <c r="AF9" s="5" t="s">
        <v>51</v>
      </c>
      <c r="AG9" s="14" t="s">
        <v>54</v>
      </c>
    </row>
    <row r="10" spans="1:33" ht="12" customHeight="1">
      <c r="A10" s="7" t="s">
        <v>45</v>
      </c>
      <c r="B10" s="8" t="s">
        <v>46</v>
      </c>
      <c r="C10" s="5" t="s">
        <v>34</v>
      </c>
      <c r="D10" s="9">
        <v>39961</v>
      </c>
      <c r="E10" s="10">
        <v>0.40625</v>
      </c>
      <c r="F10" s="17"/>
      <c r="G10" s="17"/>
      <c r="H10" s="11">
        <v>7.62</v>
      </c>
      <c r="I10" s="12">
        <v>15.1</v>
      </c>
      <c r="J10" s="11">
        <v>5.6</v>
      </c>
      <c r="K10" s="21">
        <v>140</v>
      </c>
      <c r="L10" s="7">
        <v>7</v>
      </c>
      <c r="M10" s="7"/>
      <c r="N10" s="11">
        <v>3.4</v>
      </c>
      <c r="O10" s="22">
        <v>186</v>
      </c>
      <c r="AF10" s="5" t="s">
        <v>51</v>
      </c>
      <c r="AG10" s="14" t="s">
        <v>55</v>
      </c>
    </row>
    <row r="11" spans="1:33" ht="12" customHeight="1">
      <c r="A11" s="7" t="s">
        <v>45</v>
      </c>
      <c r="B11" s="8" t="s">
        <v>46</v>
      </c>
      <c r="C11" s="5" t="s">
        <v>34</v>
      </c>
      <c r="D11" s="9">
        <v>39965</v>
      </c>
      <c r="E11" s="10">
        <v>0.44375</v>
      </c>
      <c r="F11" s="17"/>
      <c r="G11" s="17"/>
      <c r="H11" s="11">
        <v>7.17</v>
      </c>
      <c r="I11" s="12">
        <v>11.86</v>
      </c>
      <c r="J11" s="11">
        <v>4.05</v>
      </c>
      <c r="K11" s="21">
        <v>183</v>
      </c>
      <c r="L11" s="7">
        <v>9.96</v>
      </c>
      <c r="M11" s="7"/>
      <c r="N11" s="11">
        <v>3.5</v>
      </c>
      <c r="O11" s="22">
        <v>174</v>
      </c>
      <c r="AF11" s="5" t="s">
        <v>51</v>
      </c>
      <c r="AG11" s="14" t="s">
        <v>56</v>
      </c>
    </row>
    <row r="12" spans="1:33" ht="12" customHeight="1">
      <c r="A12" s="7" t="s">
        <v>45</v>
      </c>
      <c r="B12" s="8" t="s">
        <v>46</v>
      </c>
      <c r="C12" s="5" t="s">
        <v>34</v>
      </c>
      <c r="D12" s="9">
        <v>39968</v>
      </c>
      <c r="E12" s="10">
        <v>0.4375</v>
      </c>
      <c r="F12" s="17"/>
      <c r="G12" s="17"/>
      <c r="H12" s="11">
        <v>7.45</v>
      </c>
      <c r="I12" s="12">
        <v>12.2</v>
      </c>
      <c r="J12" s="11">
        <v>4.8</v>
      </c>
      <c r="K12" s="21">
        <v>191</v>
      </c>
      <c r="L12" s="7">
        <v>8.3</v>
      </c>
      <c r="M12" s="7"/>
      <c r="N12" s="11">
        <v>3.6</v>
      </c>
      <c r="O12" s="22">
        <v>186</v>
      </c>
      <c r="AF12" s="5" t="s">
        <v>51</v>
      </c>
      <c r="AG12" s="14" t="s">
        <v>57</v>
      </c>
    </row>
    <row r="13" spans="1:33" ht="12" customHeight="1">
      <c r="A13" s="7" t="s">
        <v>45</v>
      </c>
      <c r="B13" s="8" t="s">
        <v>46</v>
      </c>
      <c r="C13" s="5" t="s">
        <v>34</v>
      </c>
      <c r="D13" s="9">
        <v>39973</v>
      </c>
      <c r="E13" s="10">
        <v>0.4236111111111111</v>
      </c>
      <c r="F13" s="17"/>
      <c r="G13" s="17"/>
      <c r="H13" s="11">
        <v>7.92</v>
      </c>
      <c r="I13" s="12">
        <v>11.1</v>
      </c>
      <c r="J13" s="11">
        <v>3.738</v>
      </c>
      <c r="K13" s="21"/>
      <c r="L13" s="7">
        <v>8.78</v>
      </c>
      <c r="M13" s="7"/>
      <c r="N13" s="11">
        <v>2.613</v>
      </c>
      <c r="O13" s="22">
        <v>210</v>
      </c>
      <c r="S13" s="5">
        <v>100</v>
      </c>
      <c r="AF13" s="5" t="s">
        <v>51</v>
      </c>
      <c r="AG13" s="14" t="s">
        <v>58</v>
      </c>
    </row>
    <row r="14" spans="1:33" ht="12" customHeight="1">
      <c r="A14" s="7" t="s">
        <v>45</v>
      </c>
      <c r="B14" s="8" t="s">
        <v>46</v>
      </c>
      <c r="C14" s="5" t="s">
        <v>34</v>
      </c>
      <c r="D14" s="9">
        <v>39976</v>
      </c>
      <c r="E14" s="10">
        <v>0.4166666666666667</v>
      </c>
      <c r="F14" s="17"/>
      <c r="G14" s="17"/>
      <c r="H14" s="11">
        <v>8.06</v>
      </c>
      <c r="I14" s="12">
        <v>10.5</v>
      </c>
      <c r="J14" s="11">
        <v>3.2</v>
      </c>
      <c r="K14" s="21">
        <v>235.2</v>
      </c>
      <c r="L14" s="7">
        <v>7.8</v>
      </c>
      <c r="M14" s="7"/>
      <c r="N14" s="11">
        <v>2.3</v>
      </c>
      <c r="O14" s="22">
        <v>174</v>
      </c>
      <c r="S14" s="5">
        <v>120</v>
      </c>
      <c r="AF14" s="5" t="s">
        <v>51</v>
      </c>
      <c r="AG14" s="14" t="s">
        <v>59</v>
      </c>
    </row>
    <row r="15" spans="1:33" ht="12" customHeight="1">
      <c r="A15" s="7" t="s">
        <v>45</v>
      </c>
      <c r="B15" s="8" t="s">
        <v>46</v>
      </c>
      <c r="C15" s="5" t="s">
        <v>34</v>
      </c>
      <c r="D15" s="9">
        <v>39979</v>
      </c>
      <c r="E15" s="10">
        <v>0.4131944444444444</v>
      </c>
      <c r="F15" s="17"/>
      <c r="G15" s="17"/>
      <c r="H15" s="11">
        <v>8.01</v>
      </c>
      <c r="I15" s="12">
        <v>12.2</v>
      </c>
      <c r="J15" s="11">
        <v>3.3</v>
      </c>
      <c r="K15" s="21">
        <v>365.1</v>
      </c>
      <c r="L15" s="7">
        <v>7.42</v>
      </c>
      <c r="M15" s="7"/>
      <c r="N15" s="11">
        <v>2.3</v>
      </c>
      <c r="O15" s="22">
        <f>0.61*300</f>
        <v>183</v>
      </c>
      <c r="S15" s="5">
        <v>129</v>
      </c>
      <c r="AF15" s="5" t="s">
        <v>51</v>
      </c>
      <c r="AG15" s="14" t="s">
        <v>60</v>
      </c>
    </row>
    <row r="16" spans="1:33" ht="12" customHeight="1">
      <c r="A16" s="7" t="s">
        <v>45</v>
      </c>
      <c r="B16" s="8" t="s">
        <v>46</v>
      </c>
      <c r="C16" s="5" t="s">
        <v>34</v>
      </c>
      <c r="D16" s="9">
        <v>39983</v>
      </c>
      <c r="E16" s="10">
        <v>0.4479166666666667</v>
      </c>
      <c r="F16" s="17"/>
      <c r="G16" s="17"/>
      <c r="H16" s="11">
        <v>7.98</v>
      </c>
      <c r="I16" s="12">
        <v>12.8</v>
      </c>
      <c r="J16" s="11">
        <v>3.7</v>
      </c>
      <c r="K16" s="21">
        <v>276</v>
      </c>
      <c r="L16" s="7">
        <v>8.1</v>
      </c>
      <c r="M16" s="7"/>
      <c r="N16" s="11">
        <v>2.5</v>
      </c>
      <c r="O16" s="22">
        <v>180</v>
      </c>
      <c r="S16" s="5">
        <v>136</v>
      </c>
      <c r="AF16" s="5" t="s">
        <v>51</v>
      </c>
      <c r="AG16" s="14" t="s">
        <v>61</v>
      </c>
    </row>
    <row r="17" spans="1:33" ht="12" customHeight="1">
      <c r="A17" s="7" t="s">
        <v>45</v>
      </c>
      <c r="B17" s="8" t="s">
        <v>46</v>
      </c>
      <c r="C17" s="5" t="s">
        <v>34</v>
      </c>
      <c r="D17" s="9">
        <v>39986</v>
      </c>
      <c r="E17" s="10">
        <v>0.4583333333333333</v>
      </c>
      <c r="F17" s="17"/>
      <c r="G17" s="17"/>
      <c r="H17" s="11">
        <v>7.7</v>
      </c>
      <c r="I17" s="12">
        <v>12.8</v>
      </c>
      <c r="J17" s="11">
        <v>3.7</v>
      </c>
      <c r="K17" s="21">
        <v>244</v>
      </c>
      <c r="L17" s="7">
        <v>8.9</v>
      </c>
      <c r="M17" s="7"/>
      <c r="N17" s="11">
        <v>2.4</v>
      </c>
      <c r="O17" s="22">
        <v>189</v>
      </c>
      <c r="S17" s="5">
        <v>144</v>
      </c>
      <c r="AF17" s="5" t="s">
        <v>51</v>
      </c>
      <c r="AG17" s="14" t="s">
        <v>62</v>
      </c>
    </row>
    <row r="18" spans="1:33" ht="12" customHeight="1">
      <c r="A18" s="7" t="s">
        <v>45</v>
      </c>
      <c r="B18" s="8" t="s">
        <v>46</v>
      </c>
      <c r="C18" s="5" t="s">
        <v>34</v>
      </c>
      <c r="D18" s="9">
        <v>39990</v>
      </c>
      <c r="E18" s="10">
        <v>0.4777777777777778</v>
      </c>
      <c r="F18" s="17"/>
      <c r="G18" s="17"/>
      <c r="H18" s="11">
        <v>7.8</v>
      </c>
      <c r="I18" s="12">
        <v>12.11</v>
      </c>
      <c r="J18" s="11">
        <v>3.8</v>
      </c>
      <c r="K18" s="21">
        <v>255</v>
      </c>
      <c r="L18" s="7">
        <v>7.9</v>
      </c>
      <c r="M18" s="7"/>
      <c r="N18" s="11">
        <v>2.6</v>
      </c>
      <c r="O18" s="22">
        <v>189</v>
      </c>
      <c r="S18" s="5">
        <v>136</v>
      </c>
      <c r="AF18" s="5" t="s">
        <v>51</v>
      </c>
      <c r="AG18" s="14" t="s">
        <v>63</v>
      </c>
    </row>
    <row r="19" spans="1:33" ht="12" customHeight="1">
      <c r="A19" s="7" t="s">
        <v>45</v>
      </c>
      <c r="B19" s="8" t="s">
        <v>46</v>
      </c>
      <c r="C19" s="5" t="s">
        <v>34</v>
      </c>
      <c r="D19" s="9">
        <v>40007</v>
      </c>
      <c r="E19" s="10">
        <v>0.4375</v>
      </c>
      <c r="F19" s="17"/>
      <c r="G19" s="17"/>
      <c r="H19" s="11">
        <v>7.61</v>
      </c>
      <c r="I19" s="12">
        <v>11.07</v>
      </c>
      <c r="J19" s="11">
        <v>1.16</v>
      </c>
      <c r="K19" s="21"/>
      <c r="L19" s="7">
        <v>8.65</v>
      </c>
      <c r="M19" s="7"/>
      <c r="N19" s="11">
        <v>0.8</v>
      </c>
      <c r="O19" s="22">
        <v>65</v>
      </c>
      <c r="S19" s="5">
        <v>144</v>
      </c>
      <c r="AF19" s="5" t="s">
        <v>51</v>
      </c>
      <c r="AG19" s="14" t="s">
        <v>64</v>
      </c>
    </row>
    <row r="20" spans="1:33" ht="12" customHeight="1">
      <c r="A20" s="17" t="s">
        <v>65</v>
      </c>
      <c r="B20" s="8" t="s">
        <v>46</v>
      </c>
      <c r="C20" s="5" t="s">
        <v>44</v>
      </c>
      <c r="D20" s="9">
        <v>39940</v>
      </c>
      <c r="E20" s="16">
        <v>0.5729166666666666</v>
      </c>
      <c r="F20" s="17">
        <v>298576</v>
      </c>
      <c r="G20" s="17">
        <v>6073876</v>
      </c>
      <c r="H20" s="18">
        <v>4.22</v>
      </c>
      <c r="I20" s="18">
        <v>15.62</v>
      </c>
      <c r="J20" s="18">
        <v>21.35</v>
      </c>
      <c r="K20" s="23">
        <v>350.3</v>
      </c>
      <c r="L20" s="17">
        <v>3.96</v>
      </c>
      <c r="M20" s="17"/>
      <c r="N20" s="18">
        <v>16.88</v>
      </c>
      <c r="O20" s="17"/>
      <c r="P20" s="17">
        <v>470</v>
      </c>
      <c r="Q20" s="17"/>
      <c r="R20" s="17"/>
      <c r="S20" s="17"/>
      <c r="T20" s="17"/>
      <c r="U20" s="17"/>
      <c r="V20" s="17"/>
      <c r="W20" s="17"/>
      <c r="X20" s="17"/>
      <c r="Y20" s="17"/>
      <c r="Z20" s="17"/>
      <c r="AA20" s="17"/>
      <c r="AB20" s="17"/>
      <c r="AC20" s="17"/>
      <c r="AD20" s="17"/>
      <c r="AE20" s="17"/>
      <c r="AF20" s="20" t="s">
        <v>66</v>
      </c>
      <c r="AG20" s="15" t="s">
        <v>67</v>
      </c>
    </row>
    <row r="21" spans="1:33" ht="12" customHeight="1">
      <c r="A21" s="17" t="s">
        <v>68</v>
      </c>
      <c r="B21" s="8" t="s">
        <v>46</v>
      </c>
      <c r="C21" s="5" t="s">
        <v>34</v>
      </c>
      <c r="D21" s="9">
        <v>39912</v>
      </c>
      <c r="E21" s="10">
        <v>0.5</v>
      </c>
      <c r="F21" s="5">
        <v>299555</v>
      </c>
      <c r="G21" s="5">
        <v>6072361</v>
      </c>
      <c r="H21" s="7">
        <v>8.13</v>
      </c>
      <c r="I21" s="12">
        <v>28.7</v>
      </c>
      <c r="J21" s="11">
        <v>121.5</v>
      </c>
      <c r="K21" s="24">
        <v>60.4</v>
      </c>
      <c r="L21" s="7">
        <v>10.58</v>
      </c>
      <c r="M21" s="7">
        <v>197.7</v>
      </c>
      <c r="N21" s="11">
        <v>100.2</v>
      </c>
      <c r="O21" s="7">
        <f>1.5*300</f>
        <v>450</v>
      </c>
      <c r="P21" s="17"/>
      <c r="Q21" s="17"/>
      <c r="R21" s="17"/>
      <c r="S21" s="17"/>
      <c r="T21" s="17"/>
      <c r="U21" s="17"/>
      <c r="V21" s="17"/>
      <c r="W21" s="17"/>
      <c r="X21" s="17"/>
      <c r="Y21" s="17"/>
      <c r="Z21" s="17"/>
      <c r="AA21" s="17"/>
      <c r="AB21" s="17"/>
      <c r="AC21" s="17"/>
      <c r="AD21" s="17"/>
      <c r="AE21" s="17"/>
      <c r="AF21" s="20" t="s">
        <v>47</v>
      </c>
      <c r="AG21" s="14" t="s">
        <v>69</v>
      </c>
    </row>
    <row r="22" spans="1:33" ht="12" customHeight="1">
      <c r="A22" s="17" t="s">
        <v>68</v>
      </c>
      <c r="B22" s="8" t="s">
        <v>46</v>
      </c>
      <c r="C22" s="5" t="s">
        <v>34</v>
      </c>
      <c r="D22" s="9">
        <v>39912</v>
      </c>
      <c r="E22" s="10">
        <v>0.5</v>
      </c>
      <c r="F22" s="5">
        <v>299555</v>
      </c>
      <c r="G22" s="5">
        <v>6072361</v>
      </c>
      <c r="H22" s="11">
        <v>8.1</v>
      </c>
      <c r="I22" s="7"/>
      <c r="J22" s="11">
        <v>160</v>
      </c>
      <c r="N22" s="11">
        <v>104</v>
      </c>
      <c r="O22" s="7">
        <v>431</v>
      </c>
      <c r="P22" s="17"/>
      <c r="Q22" s="17"/>
      <c r="R22" s="17"/>
      <c r="S22" s="25">
        <v>2320</v>
      </c>
      <c r="T22" s="17"/>
      <c r="U22" s="17"/>
      <c r="V22" s="17"/>
      <c r="W22" s="17"/>
      <c r="X22" s="17"/>
      <c r="Y22" s="17"/>
      <c r="Z22" s="17"/>
      <c r="AA22" s="17"/>
      <c r="AB22" s="17"/>
      <c r="AC22" s="17"/>
      <c r="AD22" s="17"/>
      <c r="AE22" s="17"/>
      <c r="AF22" s="20" t="s">
        <v>47</v>
      </c>
      <c r="AG22" s="15" t="s">
        <v>49</v>
      </c>
    </row>
    <row r="23" spans="1:33" ht="12" customHeight="1">
      <c r="A23" s="17" t="s">
        <v>68</v>
      </c>
      <c r="B23" s="8" t="s">
        <v>46</v>
      </c>
      <c r="C23" s="5" t="s">
        <v>34</v>
      </c>
      <c r="D23" s="9">
        <v>39948</v>
      </c>
      <c r="E23" s="16">
        <v>0.4861111111111111</v>
      </c>
      <c r="F23" s="17">
        <v>299551</v>
      </c>
      <c r="G23" s="17">
        <v>6072704</v>
      </c>
      <c r="H23" s="18">
        <v>4.15</v>
      </c>
      <c r="I23" s="18">
        <v>17.05</v>
      </c>
      <c r="J23" s="18">
        <v>48.267</v>
      </c>
      <c r="K23" s="19">
        <v>436.1</v>
      </c>
      <c r="L23" s="26" t="s">
        <v>70</v>
      </c>
      <c r="M23" s="17"/>
      <c r="N23" s="18">
        <v>36.98</v>
      </c>
      <c r="O23" s="19" t="s">
        <v>70</v>
      </c>
      <c r="P23" s="17">
        <v>185</v>
      </c>
      <c r="Q23" s="17"/>
      <c r="R23" s="17"/>
      <c r="S23" s="17"/>
      <c r="T23" s="17"/>
      <c r="U23" s="17"/>
      <c r="V23" s="17"/>
      <c r="W23" s="17"/>
      <c r="X23" s="17"/>
      <c r="Y23" s="17"/>
      <c r="Z23" s="17"/>
      <c r="AA23" s="17"/>
      <c r="AB23" s="17"/>
      <c r="AC23" s="17"/>
      <c r="AD23" s="17"/>
      <c r="AE23" s="17"/>
      <c r="AF23" s="20" t="s">
        <v>66</v>
      </c>
      <c r="AG23" s="15" t="s">
        <v>71</v>
      </c>
    </row>
    <row r="24" spans="1:33" ht="12" customHeight="1">
      <c r="A24" s="17" t="s">
        <v>68</v>
      </c>
      <c r="B24" s="8" t="s">
        <v>46</v>
      </c>
      <c r="C24" s="5" t="s">
        <v>34</v>
      </c>
      <c r="D24" s="9">
        <v>39951</v>
      </c>
      <c r="E24" s="10">
        <v>0.6215277777777778</v>
      </c>
      <c r="F24" s="17"/>
      <c r="G24" s="17"/>
      <c r="H24" s="11">
        <v>3.62</v>
      </c>
      <c r="I24" s="12">
        <v>17.3</v>
      </c>
      <c r="J24" s="11">
        <v>49.9</v>
      </c>
      <c r="K24" s="21">
        <v>436</v>
      </c>
      <c r="L24" s="7">
        <v>5.49</v>
      </c>
      <c r="M24" s="7"/>
      <c r="N24" s="11">
        <v>32.6</v>
      </c>
      <c r="O24" s="22"/>
      <c r="P24" s="17">
        <v>280</v>
      </c>
      <c r="Q24" s="17"/>
      <c r="R24" s="17"/>
      <c r="S24" s="17"/>
      <c r="T24" s="17"/>
      <c r="U24" s="17"/>
      <c r="V24" s="17"/>
      <c r="W24" s="17"/>
      <c r="X24" s="17"/>
      <c r="Y24" s="17"/>
      <c r="Z24" s="17"/>
      <c r="AA24" s="17"/>
      <c r="AB24" s="17"/>
      <c r="AC24" s="17"/>
      <c r="AD24" s="17"/>
      <c r="AE24" s="17"/>
      <c r="AF24" s="20" t="s">
        <v>51</v>
      </c>
      <c r="AG24" s="14" t="s">
        <v>72</v>
      </c>
    </row>
    <row r="25" spans="1:33" ht="12" customHeight="1">
      <c r="A25" s="17" t="s">
        <v>68</v>
      </c>
      <c r="B25" s="8" t="s">
        <v>46</v>
      </c>
      <c r="C25" s="5" t="s">
        <v>34</v>
      </c>
      <c r="D25" s="9">
        <v>39953</v>
      </c>
      <c r="E25" s="10">
        <v>0.642361111111111</v>
      </c>
      <c r="F25" s="17"/>
      <c r="G25" s="17"/>
      <c r="H25" s="11">
        <v>3.56</v>
      </c>
      <c r="I25" s="12">
        <v>18.09</v>
      </c>
      <c r="J25" s="11">
        <v>55.517</v>
      </c>
      <c r="K25" s="21">
        <v>459.6</v>
      </c>
      <c r="L25" s="7">
        <v>6.2</v>
      </c>
      <c r="M25" s="7"/>
      <c r="N25" s="11">
        <v>41.57</v>
      </c>
      <c r="O25" s="22"/>
      <c r="P25" s="17">
        <v>195</v>
      </c>
      <c r="Q25" s="17"/>
      <c r="R25" s="17"/>
      <c r="S25" s="17"/>
      <c r="T25" s="17"/>
      <c r="U25" s="17"/>
      <c r="V25" s="17"/>
      <c r="W25" s="17"/>
      <c r="X25" s="17"/>
      <c r="Y25" s="17"/>
      <c r="Z25" s="17"/>
      <c r="AA25" s="17"/>
      <c r="AB25" s="17"/>
      <c r="AC25" s="17"/>
      <c r="AD25" s="17"/>
      <c r="AE25" s="17"/>
      <c r="AF25" s="20" t="s">
        <v>51</v>
      </c>
      <c r="AG25" s="14" t="s">
        <v>72</v>
      </c>
    </row>
    <row r="26" spans="1:33" ht="12" customHeight="1">
      <c r="A26" s="17" t="s">
        <v>68</v>
      </c>
      <c r="B26" s="8" t="s">
        <v>46</v>
      </c>
      <c r="C26" s="5" t="s">
        <v>34</v>
      </c>
      <c r="D26" s="9">
        <v>39954</v>
      </c>
      <c r="E26" s="5">
        <v>0.5736111111111112</v>
      </c>
      <c r="F26" s="5">
        <v>299566</v>
      </c>
      <c r="G26" s="5">
        <v>6072710</v>
      </c>
      <c r="H26" s="5">
        <v>3.43</v>
      </c>
      <c r="I26" s="5">
        <v>20.2</v>
      </c>
      <c r="J26" s="27">
        <v>50.4</v>
      </c>
      <c r="K26" s="5">
        <v>445</v>
      </c>
      <c r="L26" s="5">
        <v>8.64</v>
      </c>
      <c r="N26" s="27">
        <v>33.5</v>
      </c>
      <c r="O26" s="22"/>
      <c r="P26" s="5">
        <v>260</v>
      </c>
      <c r="Q26" s="17"/>
      <c r="R26" s="17"/>
      <c r="S26" s="17"/>
      <c r="T26" s="17"/>
      <c r="U26" s="17"/>
      <c r="V26" s="17"/>
      <c r="W26" s="17"/>
      <c r="X26" s="17"/>
      <c r="Y26" s="17"/>
      <c r="Z26" s="17"/>
      <c r="AA26" s="17"/>
      <c r="AB26" s="17"/>
      <c r="AC26" s="17"/>
      <c r="AD26" s="17"/>
      <c r="AE26" s="17"/>
      <c r="AF26" s="20" t="s">
        <v>66</v>
      </c>
      <c r="AG26" s="28" t="s">
        <v>73</v>
      </c>
    </row>
    <row r="27" spans="1:33" ht="12" customHeight="1">
      <c r="A27" s="17" t="s">
        <v>68</v>
      </c>
      <c r="B27" s="8" t="s">
        <v>46</v>
      </c>
      <c r="C27" s="5" t="s">
        <v>34</v>
      </c>
      <c r="D27" s="9">
        <v>39955</v>
      </c>
      <c r="E27" s="10">
        <v>0.4930555555555556</v>
      </c>
      <c r="F27" s="17">
        <v>299551</v>
      </c>
      <c r="G27" s="17">
        <v>6072704</v>
      </c>
      <c r="H27" s="11">
        <v>3.41</v>
      </c>
      <c r="I27" s="12">
        <v>17.01</v>
      </c>
      <c r="J27" s="11">
        <v>54.653</v>
      </c>
      <c r="K27" s="21">
        <v>475.3</v>
      </c>
      <c r="L27" s="7">
        <v>5.83</v>
      </c>
      <c r="M27" s="7"/>
      <c r="N27" s="11">
        <v>41.91</v>
      </c>
      <c r="O27" s="22"/>
      <c r="P27" s="17">
        <v>300</v>
      </c>
      <c r="Q27" s="17"/>
      <c r="R27" s="17"/>
      <c r="S27" s="17"/>
      <c r="T27" s="17"/>
      <c r="U27" s="17"/>
      <c r="V27" s="17"/>
      <c r="W27" s="17"/>
      <c r="X27" s="17"/>
      <c r="Y27" s="17"/>
      <c r="Z27" s="17"/>
      <c r="AA27" s="17"/>
      <c r="AB27" s="17"/>
      <c r="AC27" s="17"/>
      <c r="AD27" s="17"/>
      <c r="AE27" s="17"/>
      <c r="AF27" s="20" t="s">
        <v>51</v>
      </c>
      <c r="AG27" s="14" t="s">
        <v>74</v>
      </c>
    </row>
    <row r="28" spans="1:33" ht="12" customHeight="1">
      <c r="A28" s="17" t="s">
        <v>68</v>
      </c>
      <c r="B28" s="8" t="s">
        <v>46</v>
      </c>
      <c r="C28" s="5" t="s">
        <v>34</v>
      </c>
      <c r="D28" s="9">
        <v>39957</v>
      </c>
      <c r="E28" s="10">
        <v>0.625</v>
      </c>
      <c r="F28" s="17">
        <v>299551</v>
      </c>
      <c r="G28" s="17">
        <v>6072704</v>
      </c>
      <c r="H28" s="11">
        <v>3.43</v>
      </c>
      <c r="I28" s="12">
        <v>15.1</v>
      </c>
      <c r="J28" s="11">
        <v>50</v>
      </c>
      <c r="K28" s="21">
        <v>460</v>
      </c>
      <c r="L28" s="7">
        <v>7.87</v>
      </c>
      <c r="M28" s="7"/>
      <c r="N28" s="11">
        <v>33.2</v>
      </c>
      <c r="O28" s="22"/>
      <c r="P28" s="17">
        <v>225</v>
      </c>
      <c r="Q28" s="17"/>
      <c r="R28" s="17"/>
      <c r="S28" s="17"/>
      <c r="T28" s="17"/>
      <c r="U28" s="17"/>
      <c r="V28" s="17"/>
      <c r="W28" s="17"/>
      <c r="X28" s="17"/>
      <c r="Y28" s="17"/>
      <c r="Z28" s="17"/>
      <c r="AA28" s="17"/>
      <c r="AB28" s="17"/>
      <c r="AC28" s="17"/>
      <c r="AD28" s="17"/>
      <c r="AE28" s="17"/>
      <c r="AF28" s="20" t="s">
        <v>51</v>
      </c>
      <c r="AG28" s="14" t="s">
        <v>75</v>
      </c>
    </row>
    <row r="29" spans="1:33" ht="12" customHeight="1">
      <c r="A29" s="17" t="s">
        <v>68</v>
      </c>
      <c r="B29" s="8" t="s">
        <v>46</v>
      </c>
      <c r="C29" s="5" t="s">
        <v>34</v>
      </c>
      <c r="D29" s="9">
        <v>39958</v>
      </c>
      <c r="E29" s="10">
        <v>0.6159722222222223</v>
      </c>
      <c r="F29" s="17"/>
      <c r="G29" s="17"/>
      <c r="H29" s="11">
        <v>3.57</v>
      </c>
      <c r="I29" s="12">
        <v>19.3</v>
      </c>
      <c r="J29" s="11">
        <v>51.8</v>
      </c>
      <c r="K29" s="21">
        <v>445</v>
      </c>
      <c r="L29" s="7">
        <v>7.29</v>
      </c>
      <c r="M29" s="7"/>
      <c r="N29" s="11">
        <v>34.6</v>
      </c>
      <c r="O29" s="22"/>
      <c r="P29" s="17">
        <v>235</v>
      </c>
      <c r="Q29" s="17"/>
      <c r="R29" s="17"/>
      <c r="S29" s="17"/>
      <c r="T29" s="17"/>
      <c r="U29" s="17"/>
      <c r="V29" s="17"/>
      <c r="W29" s="17"/>
      <c r="X29" s="17"/>
      <c r="Y29" s="17"/>
      <c r="Z29" s="17"/>
      <c r="AA29" s="17"/>
      <c r="AB29" s="17"/>
      <c r="AC29" s="17"/>
      <c r="AD29" s="17"/>
      <c r="AE29" s="17"/>
      <c r="AF29" s="20" t="s">
        <v>51</v>
      </c>
      <c r="AG29" s="14" t="s">
        <v>76</v>
      </c>
    </row>
    <row r="30" spans="1:33" ht="12" customHeight="1">
      <c r="A30" s="17" t="s">
        <v>68</v>
      </c>
      <c r="B30" s="8" t="s">
        <v>46</v>
      </c>
      <c r="C30" s="5" t="s">
        <v>34</v>
      </c>
      <c r="D30" s="9">
        <v>39960</v>
      </c>
      <c r="E30" s="29">
        <v>0.5381944444444444</v>
      </c>
      <c r="H30" s="5">
        <v>3.67</v>
      </c>
      <c r="I30" s="5">
        <v>17.3</v>
      </c>
      <c r="J30" s="27">
        <v>48.2</v>
      </c>
      <c r="K30" s="30" t="s">
        <v>77</v>
      </c>
      <c r="L30" s="5">
        <v>9.11</v>
      </c>
      <c r="M30" s="5" t="s">
        <v>78</v>
      </c>
      <c r="N30" s="27">
        <v>32.5</v>
      </c>
      <c r="O30" s="5" t="s">
        <v>78</v>
      </c>
      <c r="P30" s="5">
        <v>175</v>
      </c>
      <c r="Q30" s="17"/>
      <c r="R30" s="17"/>
      <c r="S30" s="17"/>
      <c r="T30" s="17"/>
      <c r="U30" s="17"/>
      <c r="V30" s="17"/>
      <c r="W30" s="17"/>
      <c r="X30" s="17"/>
      <c r="Y30" s="17"/>
      <c r="Z30" s="17"/>
      <c r="AA30" s="17"/>
      <c r="AB30" s="17"/>
      <c r="AC30" s="17"/>
      <c r="AD30" s="17"/>
      <c r="AE30" s="17"/>
      <c r="AF30" s="5" t="s">
        <v>66</v>
      </c>
      <c r="AG30" s="15" t="s">
        <v>79</v>
      </c>
    </row>
    <row r="31" spans="1:33" ht="12" customHeight="1">
      <c r="A31" s="17" t="s">
        <v>68</v>
      </c>
      <c r="B31" s="8" t="s">
        <v>46</v>
      </c>
      <c r="C31" s="5" t="s">
        <v>34</v>
      </c>
      <c r="D31" s="9">
        <v>39961</v>
      </c>
      <c r="E31" s="10">
        <v>0.5034722222222222</v>
      </c>
      <c r="F31" s="17"/>
      <c r="G31" s="17"/>
      <c r="H31" s="11">
        <v>3.22</v>
      </c>
      <c r="I31" s="12">
        <v>14</v>
      </c>
      <c r="J31" s="11">
        <v>51.1</v>
      </c>
      <c r="K31" s="21">
        <v>421.2</v>
      </c>
      <c r="L31" s="7">
        <v>5.52</v>
      </c>
      <c r="M31" s="7"/>
      <c r="N31" s="11">
        <v>41.99</v>
      </c>
      <c r="O31" s="22"/>
      <c r="P31" s="17">
        <v>170</v>
      </c>
      <c r="Q31" s="17"/>
      <c r="R31" s="17"/>
      <c r="S31" s="17"/>
      <c r="T31" s="17"/>
      <c r="U31" s="17"/>
      <c r="V31" s="17"/>
      <c r="W31" s="17"/>
      <c r="X31" s="17"/>
      <c r="Y31" s="17"/>
      <c r="Z31" s="17"/>
      <c r="AA31" s="17"/>
      <c r="AB31" s="17"/>
      <c r="AC31" s="17"/>
      <c r="AD31" s="17"/>
      <c r="AE31" s="17"/>
      <c r="AF31" s="20" t="s">
        <v>51</v>
      </c>
      <c r="AG31" s="14" t="s">
        <v>80</v>
      </c>
    </row>
    <row r="32" spans="1:33" ht="12" customHeight="1">
      <c r="A32" s="17" t="s">
        <v>68</v>
      </c>
      <c r="B32" s="8" t="s">
        <v>46</v>
      </c>
      <c r="C32" s="5" t="s">
        <v>34</v>
      </c>
      <c r="D32" s="9">
        <v>39965</v>
      </c>
      <c r="E32" s="10">
        <v>0.5520833333333334</v>
      </c>
      <c r="F32" s="17"/>
      <c r="G32" s="17"/>
      <c r="H32" s="11">
        <v>3.44</v>
      </c>
      <c r="I32" s="12">
        <v>14.55</v>
      </c>
      <c r="J32" s="11">
        <v>46.6</v>
      </c>
      <c r="K32" s="21">
        <v>430</v>
      </c>
      <c r="L32" s="7">
        <v>9.44</v>
      </c>
      <c r="M32" s="7"/>
      <c r="N32" s="11">
        <v>37.86</v>
      </c>
      <c r="O32" s="22"/>
      <c r="P32" s="17">
        <v>115</v>
      </c>
      <c r="Q32" s="17"/>
      <c r="R32" s="17"/>
      <c r="S32" s="17"/>
      <c r="T32" s="17"/>
      <c r="U32" s="17"/>
      <c r="V32" s="17"/>
      <c r="W32" s="17"/>
      <c r="X32" s="17"/>
      <c r="Y32" s="17"/>
      <c r="Z32" s="17"/>
      <c r="AA32" s="17"/>
      <c r="AB32" s="17"/>
      <c r="AC32" s="17"/>
      <c r="AD32" s="17"/>
      <c r="AE32" s="17"/>
      <c r="AF32" s="20" t="s">
        <v>81</v>
      </c>
      <c r="AG32" s="14" t="s">
        <v>82</v>
      </c>
    </row>
    <row r="33" spans="1:33" ht="12" customHeight="1">
      <c r="A33" s="17" t="s">
        <v>68</v>
      </c>
      <c r="B33" s="8" t="s">
        <v>46</v>
      </c>
      <c r="C33" s="5" t="s">
        <v>34</v>
      </c>
      <c r="D33" s="9">
        <v>39968</v>
      </c>
      <c r="E33" s="10">
        <v>0.5208333333333334</v>
      </c>
      <c r="F33" s="17"/>
      <c r="G33" s="17"/>
      <c r="H33" s="11">
        <v>3.56</v>
      </c>
      <c r="I33" s="12">
        <v>15.8</v>
      </c>
      <c r="J33" s="11">
        <v>50.32</v>
      </c>
      <c r="K33" s="22"/>
      <c r="L33" s="7">
        <v>7.73</v>
      </c>
      <c r="M33" s="7"/>
      <c r="N33" s="11">
        <v>32.24</v>
      </c>
      <c r="O33" s="22"/>
      <c r="P33" s="17">
        <v>125</v>
      </c>
      <c r="Q33" s="17"/>
      <c r="R33" s="17"/>
      <c r="S33" s="17"/>
      <c r="T33" s="17"/>
      <c r="U33" s="17"/>
      <c r="V33" s="17"/>
      <c r="W33" s="17"/>
      <c r="X33" s="17"/>
      <c r="Y33" s="17"/>
      <c r="Z33" s="17"/>
      <c r="AA33" s="17"/>
      <c r="AB33" s="17"/>
      <c r="AC33" s="17"/>
      <c r="AD33" s="17"/>
      <c r="AE33" s="17"/>
      <c r="AF33" s="20"/>
      <c r="AG33" s="14" t="s">
        <v>83</v>
      </c>
    </row>
    <row r="34" spans="1:33" ht="12" customHeight="1">
      <c r="A34" s="17" t="s">
        <v>68</v>
      </c>
      <c r="B34" s="8" t="s">
        <v>46</v>
      </c>
      <c r="C34" s="5" t="s">
        <v>34</v>
      </c>
      <c r="D34" s="9">
        <v>39973</v>
      </c>
      <c r="E34" s="10">
        <v>0.5555555555555556</v>
      </c>
      <c r="F34" s="17"/>
      <c r="G34" s="17"/>
      <c r="H34" s="11">
        <v>3.27</v>
      </c>
      <c r="I34" s="12">
        <v>13.6</v>
      </c>
      <c r="J34" s="11">
        <v>19.449</v>
      </c>
      <c r="K34" s="22"/>
      <c r="L34" s="7">
        <v>8.98</v>
      </c>
      <c r="M34" s="7"/>
      <c r="N34" s="11">
        <v>13.07</v>
      </c>
      <c r="O34" s="22">
        <v>0</v>
      </c>
      <c r="P34" s="17">
        <v>470</v>
      </c>
      <c r="Q34" s="17"/>
      <c r="R34" s="17"/>
      <c r="S34" s="17">
        <v>0</v>
      </c>
      <c r="T34" s="17"/>
      <c r="U34" s="17"/>
      <c r="V34" s="17"/>
      <c r="W34" s="17"/>
      <c r="X34" s="17"/>
      <c r="Y34" s="17"/>
      <c r="Z34" s="17"/>
      <c r="AA34" s="17"/>
      <c r="AB34" s="17"/>
      <c r="AC34" s="17"/>
      <c r="AD34" s="17"/>
      <c r="AE34" s="17"/>
      <c r="AF34" s="20" t="s">
        <v>51</v>
      </c>
      <c r="AG34" s="14" t="s">
        <v>84</v>
      </c>
    </row>
    <row r="35" spans="1:33" ht="12" customHeight="1">
      <c r="A35" s="17" t="s">
        <v>68</v>
      </c>
      <c r="B35" s="8" t="s">
        <v>46</v>
      </c>
      <c r="C35" s="5" t="s">
        <v>34</v>
      </c>
      <c r="D35" s="9">
        <v>39993</v>
      </c>
      <c r="E35" s="10">
        <v>0.625</v>
      </c>
      <c r="F35" s="17"/>
      <c r="G35" s="17"/>
      <c r="H35" s="11">
        <v>6.54</v>
      </c>
      <c r="I35" s="12">
        <v>18</v>
      </c>
      <c r="J35" s="11">
        <v>10.02</v>
      </c>
      <c r="K35" s="22">
        <v>85</v>
      </c>
      <c r="L35" s="7"/>
      <c r="M35" s="7"/>
      <c r="N35" s="11">
        <v>5.47</v>
      </c>
      <c r="O35" s="22">
        <v>27</v>
      </c>
      <c r="P35" s="17">
        <v>12</v>
      </c>
      <c r="Q35" s="17"/>
      <c r="R35" s="17"/>
      <c r="S35" s="17"/>
      <c r="T35" s="17"/>
      <c r="U35" s="17"/>
      <c r="V35" s="17"/>
      <c r="W35" s="17"/>
      <c r="X35" s="17"/>
      <c r="Y35" s="17"/>
      <c r="Z35" s="17"/>
      <c r="AA35" s="17"/>
      <c r="AB35" s="17"/>
      <c r="AC35" s="17"/>
      <c r="AD35" s="17"/>
      <c r="AE35" s="17"/>
      <c r="AF35" s="20" t="s">
        <v>66</v>
      </c>
      <c r="AG35" s="14" t="s">
        <v>85</v>
      </c>
    </row>
    <row r="36" spans="1:33" ht="12" customHeight="1">
      <c r="A36" s="17" t="s">
        <v>68</v>
      </c>
      <c r="B36" s="8" t="s">
        <v>46</v>
      </c>
      <c r="C36" s="5" t="s">
        <v>34</v>
      </c>
      <c r="D36" s="9">
        <v>39997</v>
      </c>
      <c r="E36" s="10">
        <v>0.4826388888888889</v>
      </c>
      <c r="F36" s="17"/>
      <c r="G36" s="17"/>
      <c r="H36" s="11">
        <v>5.67</v>
      </c>
      <c r="I36" s="12">
        <v>15.1</v>
      </c>
      <c r="J36" s="11">
        <v>7.68</v>
      </c>
      <c r="K36" s="22">
        <v>131</v>
      </c>
      <c r="L36" s="7"/>
      <c r="M36" s="7"/>
      <c r="N36" s="11">
        <v>4.43</v>
      </c>
      <c r="O36" s="22">
        <v>13</v>
      </c>
      <c r="P36" s="17">
        <v>15</v>
      </c>
      <c r="Q36" s="17"/>
      <c r="R36" s="17"/>
      <c r="S36" s="17"/>
      <c r="T36" s="17"/>
      <c r="U36" s="17"/>
      <c r="V36" s="17"/>
      <c r="W36" s="17"/>
      <c r="X36" s="17"/>
      <c r="Y36" s="17"/>
      <c r="Z36" s="17"/>
      <c r="AA36" s="17"/>
      <c r="AB36" s="17"/>
      <c r="AC36" s="17"/>
      <c r="AD36" s="17"/>
      <c r="AE36" s="17"/>
      <c r="AF36" s="20" t="s">
        <v>66</v>
      </c>
      <c r="AG36" s="14" t="s">
        <v>86</v>
      </c>
    </row>
    <row r="37" spans="1:33" ht="12" customHeight="1">
      <c r="A37" s="17" t="s">
        <v>68</v>
      </c>
      <c r="B37" s="8" t="s">
        <v>46</v>
      </c>
      <c r="C37" s="5" t="s">
        <v>34</v>
      </c>
      <c r="D37" s="9">
        <v>40000</v>
      </c>
      <c r="E37" s="10">
        <v>0.4548611111111111</v>
      </c>
      <c r="F37" s="17"/>
      <c r="G37" s="17"/>
      <c r="H37" s="11">
        <v>6.9</v>
      </c>
      <c r="I37" s="12">
        <v>12.3</v>
      </c>
      <c r="J37" s="11">
        <v>4.2</v>
      </c>
      <c r="K37" s="22">
        <v>73</v>
      </c>
      <c r="L37" s="7"/>
      <c r="M37" s="7"/>
      <c r="N37" s="11">
        <v>2.31</v>
      </c>
      <c r="O37" s="22">
        <v>47</v>
      </c>
      <c r="P37" s="17">
        <v>9</v>
      </c>
      <c r="Q37" s="17"/>
      <c r="R37" s="17"/>
      <c r="S37" s="17"/>
      <c r="T37" s="17"/>
      <c r="U37" s="17"/>
      <c r="V37" s="17"/>
      <c r="W37" s="17"/>
      <c r="X37" s="17"/>
      <c r="Y37" s="17"/>
      <c r="Z37" s="17"/>
      <c r="AA37" s="17"/>
      <c r="AB37" s="17"/>
      <c r="AC37" s="17"/>
      <c r="AD37" s="17"/>
      <c r="AE37" s="17"/>
      <c r="AF37" s="20" t="s">
        <v>66</v>
      </c>
      <c r="AG37" s="14" t="s">
        <v>87</v>
      </c>
    </row>
    <row r="38" spans="1:33" ht="12" customHeight="1">
      <c r="A38" s="17" t="s">
        <v>68</v>
      </c>
      <c r="B38" s="8" t="s">
        <v>46</v>
      </c>
      <c r="C38" s="5" t="s">
        <v>34</v>
      </c>
      <c r="D38" s="9">
        <v>40004</v>
      </c>
      <c r="E38" s="10">
        <v>0.5069444444444444</v>
      </c>
      <c r="F38" s="17"/>
      <c r="G38" s="17"/>
      <c r="H38" s="11">
        <v>6.57</v>
      </c>
      <c r="I38" s="12">
        <v>12.3</v>
      </c>
      <c r="J38" s="11">
        <v>4.71</v>
      </c>
      <c r="K38" s="22">
        <v>59</v>
      </c>
      <c r="L38" s="7"/>
      <c r="M38" s="7"/>
      <c r="N38" s="11">
        <v>2.12</v>
      </c>
      <c r="O38" s="22">
        <v>46</v>
      </c>
      <c r="P38" s="17">
        <v>12</v>
      </c>
      <c r="Q38" s="17"/>
      <c r="R38" s="17"/>
      <c r="S38" s="17"/>
      <c r="T38" s="17"/>
      <c r="U38" s="17"/>
      <c r="V38" s="17"/>
      <c r="W38" s="17"/>
      <c r="X38" s="17"/>
      <c r="Y38" s="17"/>
      <c r="Z38" s="17"/>
      <c r="AA38" s="17"/>
      <c r="AB38" s="17"/>
      <c r="AC38" s="17"/>
      <c r="AD38" s="17"/>
      <c r="AE38" s="17"/>
      <c r="AF38" s="20" t="s">
        <v>66</v>
      </c>
      <c r="AG38" s="14" t="s">
        <v>88</v>
      </c>
    </row>
    <row r="39" spans="1:33" ht="12" customHeight="1">
      <c r="A39" s="17" t="s">
        <v>89</v>
      </c>
      <c r="B39" s="8" t="s">
        <v>46</v>
      </c>
      <c r="C39" s="5" t="s">
        <v>34</v>
      </c>
      <c r="D39" s="9">
        <v>39954</v>
      </c>
      <c r="E39" s="5">
        <v>0.5861111111111111</v>
      </c>
      <c r="F39" s="5">
        <v>299692</v>
      </c>
      <c r="G39" s="5">
        <v>6072505</v>
      </c>
      <c r="H39" s="5">
        <v>4.36</v>
      </c>
      <c r="I39" s="5">
        <v>19.7</v>
      </c>
      <c r="J39" s="27">
        <v>50.9</v>
      </c>
      <c r="K39" s="5">
        <v>342</v>
      </c>
      <c r="L39" s="5">
        <v>9.46</v>
      </c>
      <c r="N39" s="27">
        <v>34</v>
      </c>
      <c r="O39" s="5">
        <v>21</v>
      </c>
      <c r="P39" s="5">
        <v>140</v>
      </c>
      <c r="Q39" s="17"/>
      <c r="R39" s="17"/>
      <c r="S39" s="17"/>
      <c r="T39" s="17"/>
      <c r="U39" s="17"/>
      <c r="V39" s="17"/>
      <c r="W39" s="17"/>
      <c r="X39" s="17"/>
      <c r="Y39" s="17"/>
      <c r="Z39" s="17"/>
      <c r="AA39" s="17"/>
      <c r="AB39" s="17"/>
      <c r="AC39" s="17"/>
      <c r="AD39" s="17"/>
      <c r="AE39" s="17"/>
      <c r="AF39" s="20" t="s">
        <v>66</v>
      </c>
      <c r="AG39" s="28" t="s">
        <v>90</v>
      </c>
    </row>
    <row r="40" spans="1:34" ht="12" customHeight="1">
      <c r="A40" s="17" t="s">
        <v>91</v>
      </c>
      <c r="B40" s="8" t="s">
        <v>46</v>
      </c>
      <c r="C40" s="5" t="s">
        <v>34</v>
      </c>
      <c r="D40" s="9">
        <v>39912</v>
      </c>
      <c r="AF40" s="5" t="s">
        <v>47</v>
      </c>
      <c r="AG40" s="14" t="s">
        <v>92</v>
      </c>
      <c r="AH40" s="17"/>
    </row>
    <row r="41" spans="1:34" ht="12" customHeight="1">
      <c r="A41" s="17" t="s">
        <v>91</v>
      </c>
      <c r="B41" s="8" t="s">
        <v>46</v>
      </c>
      <c r="C41" s="5" t="s">
        <v>34</v>
      </c>
      <c r="D41" s="9">
        <v>39941</v>
      </c>
      <c r="E41" s="16">
        <v>0.3541666666666667</v>
      </c>
      <c r="F41" s="17">
        <v>300626</v>
      </c>
      <c r="G41" s="17">
        <v>6072604</v>
      </c>
      <c r="H41" s="18">
        <v>4.59</v>
      </c>
      <c r="I41" s="18">
        <v>13.3</v>
      </c>
      <c r="J41" s="18">
        <v>36.221</v>
      </c>
      <c r="K41" s="19">
        <v>362.2</v>
      </c>
      <c r="L41" s="18">
        <v>7.39</v>
      </c>
      <c r="M41" s="18"/>
      <c r="N41" s="18">
        <v>30.49</v>
      </c>
      <c r="O41" s="23" t="s">
        <v>70</v>
      </c>
      <c r="P41" s="31">
        <v>825</v>
      </c>
      <c r="Q41" s="31"/>
      <c r="R41" s="31"/>
      <c r="S41" s="31"/>
      <c r="T41" s="31"/>
      <c r="U41" s="31"/>
      <c r="V41" s="31"/>
      <c r="W41" s="31"/>
      <c r="X41" s="31"/>
      <c r="Y41" s="31"/>
      <c r="Z41" s="31"/>
      <c r="AA41" s="31"/>
      <c r="AB41" s="31"/>
      <c r="AC41" s="31"/>
      <c r="AD41" s="31"/>
      <c r="AE41" s="31"/>
      <c r="AF41" s="20" t="s">
        <v>66</v>
      </c>
      <c r="AG41" s="15" t="s">
        <v>93</v>
      </c>
      <c r="AH41" s="17"/>
    </row>
    <row r="42" spans="1:33" ht="12" customHeight="1">
      <c r="A42" s="17" t="s">
        <v>91</v>
      </c>
      <c r="B42" s="8" t="s">
        <v>46</v>
      </c>
      <c r="C42" s="5" t="s">
        <v>44</v>
      </c>
      <c r="D42" s="9">
        <v>39941</v>
      </c>
      <c r="E42" s="16">
        <v>0.3458333333333334</v>
      </c>
      <c r="F42" s="17">
        <v>300436</v>
      </c>
      <c r="G42" s="17">
        <v>6072526</v>
      </c>
      <c r="H42" s="18">
        <v>4.54</v>
      </c>
      <c r="I42" s="18">
        <v>14.44</v>
      </c>
      <c r="J42" s="18">
        <v>43.803</v>
      </c>
      <c r="K42" s="19">
        <v>353.3</v>
      </c>
      <c r="L42" s="17">
        <v>6.01</v>
      </c>
      <c r="M42" s="17"/>
      <c r="N42" s="18">
        <v>35.73</v>
      </c>
      <c r="O42" s="19" t="s">
        <v>70</v>
      </c>
      <c r="P42" s="17">
        <v>1280</v>
      </c>
      <c r="Q42" s="17"/>
      <c r="R42" s="17"/>
      <c r="S42" s="17"/>
      <c r="T42" s="17"/>
      <c r="U42" s="17"/>
      <c r="V42" s="17"/>
      <c r="W42" s="17"/>
      <c r="X42" s="17"/>
      <c r="Y42" s="17"/>
      <c r="Z42" s="17"/>
      <c r="AA42" s="17"/>
      <c r="AB42" s="17"/>
      <c r="AC42" s="17"/>
      <c r="AD42" s="17"/>
      <c r="AE42" s="17"/>
      <c r="AF42" s="20" t="s">
        <v>66</v>
      </c>
      <c r="AG42" s="15" t="s">
        <v>94</v>
      </c>
    </row>
    <row r="43" spans="1:33" ht="12" customHeight="1">
      <c r="A43" s="17" t="s">
        <v>91</v>
      </c>
      <c r="B43" s="8" t="s">
        <v>46</v>
      </c>
      <c r="C43" s="5" t="s">
        <v>95</v>
      </c>
      <c r="D43" s="9">
        <v>39948</v>
      </c>
      <c r="E43" s="16">
        <v>0.5</v>
      </c>
      <c r="F43" s="17">
        <v>299896</v>
      </c>
      <c r="G43" s="17">
        <v>6072402</v>
      </c>
      <c r="H43" s="18">
        <v>4.81</v>
      </c>
      <c r="I43" s="18">
        <v>16.43</v>
      </c>
      <c r="J43" s="18">
        <v>46.599</v>
      </c>
      <c r="K43" s="19">
        <v>402.8</v>
      </c>
      <c r="L43" s="18">
        <v>7.77</v>
      </c>
      <c r="M43" s="17"/>
      <c r="N43" s="18">
        <v>36.24</v>
      </c>
      <c r="O43" s="19" t="s">
        <v>70</v>
      </c>
      <c r="P43" s="17">
        <v>175</v>
      </c>
      <c r="Q43" s="17"/>
      <c r="R43" s="17"/>
      <c r="S43" s="17"/>
      <c r="T43" s="17"/>
      <c r="U43" s="17"/>
      <c r="V43" s="17"/>
      <c r="W43" s="17"/>
      <c r="X43" s="17"/>
      <c r="Y43" s="17"/>
      <c r="Z43" s="17"/>
      <c r="AA43" s="17"/>
      <c r="AB43" s="17"/>
      <c r="AC43" s="17"/>
      <c r="AD43" s="17"/>
      <c r="AE43" s="17"/>
      <c r="AF43" s="20" t="s">
        <v>66</v>
      </c>
      <c r="AG43" s="15" t="s">
        <v>96</v>
      </c>
    </row>
    <row r="44" spans="1:33" ht="12" customHeight="1">
      <c r="A44" s="17" t="s">
        <v>91</v>
      </c>
      <c r="B44" s="8" t="s">
        <v>46</v>
      </c>
      <c r="C44" s="5" t="s">
        <v>34</v>
      </c>
      <c r="D44" s="9">
        <v>39951</v>
      </c>
      <c r="E44" s="29">
        <v>0.607638888888889</v>
      </c>
      <c r="H44" s="27">
        <v>4.33</v>
      </c>
      <c r="I44" s="32">
        <v>16.5</v>
      </c>
      <c r="J44" s="33">
        <v>50.5</v>
      </c>
      <c r="K44" s="34">
        <v>370</v>
      </c>
      <c r="L44" s="5">
        <v>9.35</v>
      </c>
      <c r="N44" s="27">
        <v>32.9</v>
      </c>
      <c r="O44" s="35"/>
      <c r="P44" s="5">
        <v>190</v>
      </c>
      <c r="AF44" s="5" t="s">
        <v>51</v>
      </c>
      <c r="AG44" s="14"/>
    </row>
    <row r="45" spans="1:33" ht="12" customHeight="1">
      <c r="A45" s="17" t="s">
        <v>91</v>
      </c>
      <c r="B45" s="8" t="s">
        <v>46</v>
      </c>
      <c r="C45" s="5" t="s">
        <v>34</v>
      </c>
      <c r="D45" s="9">
        <v>39953</v>
      </c>
      <c r="E45" s="29">
        <v>0.638888888888889</v>
      </c>
      <c r="H45" s="27">
        <v>4.13</v>
      </c>
      <c r="I45" s="32">
        <v>19.35</v>
      </c>
      <c r="J45" s="33">
        <v>56.1</v>
      </c>
      <c r="K45" s="36">
        <v>415.3</v>
      </c>
      <c r="L45" s="5">
        <v>7.6</v>
      </c>
      <c r="N45" s="27">
        <v>40.97</v>
      </c>
      <c r="O45" s="35"/>
      <c r="P45" s="5">
        <v>125</v>
      </c>
      <c r="AF45" s="5" t="s">
        <v>51</v>
      </c>
      <c r="AG45" s="14"/>
    </row>
    <row r="46" spans="1:33" ht="12" customHeight="1">
      <c r="A46" s="17" t="s">
        <v>91</v>
      </c>
      <c r="B46" s="8" t="s">
        <v>46</v>
      </c>
      <c r="C46" s="5" t="s">
        <v>34</v>
      </c>
      <c r="D46" s="9">
        <v>39954</v>
      </c>
      <c r="E46" s="5">
        <v>0.545138888888889</v>
      </c>
      <c r="F46" s="5">
        <v>299876</v>
      </c>
      <c r="G46" s="5">
        <v>6072403</v>
      </c>
      <c r="H46" s="5">
        <v>3.98</v>
      </c>
      <c r="I46" s="5">
        <v>19.5</v>
      </c>
      <c r="J46" s="27">
        <v>49.9</v>
      </c>
      <c r="K46" s="5">
        <v>288</v>
      </c>
      <c r="L46" s="5">
        <v>8.95</v>
      </c>
      <c r="N46" s="27">
        <v>33.3</v>
      </c>
      <c r="O46" s="5">
        <v>17</v>
      </c>
      <c r="P46" s="5">
        <v>165</v>
      </c>
      <c r="AF46" s="5" t="s">
        <v>66</v>
      </c>
      <c r="AG46" s="28" t="s">
        <v>97</v>
      </c>
    </row>
    <row r="47" spans="1:33" ht="12" customHeight="1">
      <c r="A47" s="17" t="s">
        <v>91</v>
      </c>
      <c r="B47" s="8" t="s">
        <v>46</v>
      </c>
      <c r="C47" s="5" t="s">
        <v>34</v>
      </c>
      <c r="D47" s="9">
        <v>39955</v>
      </c>
      <c r="E47" s="29">
        <v>0.5208333333333334</v>
      </c>
      <c r="H47" s="27">
        <v>4.14</v>
      </c>
      <c r="I47" s="32">
        <v>17.51</v>
      </c>
      <c r="J47" s="33">
        <v>53.146</v>
      </c>
      <c r="K47" s="36">
        <v>440.2</v>
      </c>
      <c r="L47" s="5">
        <v>7.1</v>
      </c>
      <c r="N47" s="27">
        <v>40.4</v>
      </c>
      <c r="O47" s="35">
        <v>90</v>
      </c>
      <c r="P47" s="5">
        <v>150</v>
      </c>
      <c r="AF47" s="5" t="s">
        <v>51</v>
      </c>
      <c r="AG47" s="14" t="s">
        <v>98</v>
      </c>
    </row>
    <row r="48" spans="1:33" ht="12" customHeight="1">
      <c r="A48" s="17" t="s">
        <v>91</v>
      </c>
      <c r="B48" s="8" t="s">
        <v>46</v>
      </c>
      <c r="C48" s="5" t="s">
        <v>34</v>
      </c>
      <c r="D48" s="9">
        <v>39957</v>
      </c>
      <c r="E48" s="29">
        <v>0.6319444444444444</v>
      </c>
      <c r="H48" s="27">
        <v>3.93</v>
      </c>
      <c r="I48" s="32">
        <v>14.8</v>
      </c>
      <c r="J48" s="33">
        <v>47.4</v>
      </c>
      <c r="K48" s="36">
        <v>430</v>
      </c>
      <c r="L48" s="5">
        <v>6.19</v>
      </c>
      <c r="N48" s="27">
        <v>31.9</v>
      </c>
      <c r="O48" s="35">
        <v>12</v>
      </c>
      <c r="P48" s="5">
        <v>100</v>
      </c>
      <c r="AF48" s="5" t="s">
        <v>51</v>
      </c>
      <c r="AG48" s="14" t="s">
        <v>99</v>
      </c>
    </row>
    <row r="49" spans="1:33" ht="12" customHeight="1">
      <c r="A49" s="17" t="s">
        <v>91</v>
      </c>
      <c r="B49" s="8" t="s">
        <v>46</v>
      </c>
      <c r="C49" s="5" t="s">
        <v>34</v>
      </c>
      <c r="D49" s="9">
        <v>39958</v>
      </c>
      <c r="E49" s="29">
        <v>0.6180555555555556</v>
      </c>
      <c r="H49" s="27">
        <v>4.07</v>
      </c>
      <c r="I49" s="32">
        <v>17.5</v>
      </c>
      <c r="J49" s="33">
        <v>48.1</v>
      </c>
      <c r="K49" s="36">
        <v>418</v>
      </c>
      <c r="L49" s="5">
        <v>6.72</v>
      </c>
      <c r="N49" s="27">
        <v>32.1</v>
      </c>
      <c r="O49" s="35">
        <v>135</v>
      </c>
      <c r="P49" s="5">
        <v>19</v>
      </c>
      <c r="AF49" s="5" t="s">
        <v>51</v>
      </c>
      <c r="AG49" s="14"/>
    </row>
    <row r="50" spans="1:33" ht="12" customHeight="1">
      <c r="A50" s="17" t="s">
        <v>91</v>
      </c>
      <c r="B50" s="8" t="s">
        <v>46</v>
      </c>
      <c r="C50" s="5" t="s">
        <v>34</v>
      </c>
      <c r="D50" s="37">
        <v>39960</v>
      </c>
      <c r="E50" s="29">
        <v>0.51875</v>
      </c>
      <c r="F50" s="5" t="s">
        <v>78</v>
      </c>
      <c r="G50" s="5" t="s">
        <v>78</v>
      </c>
      <c r="H50" s="5">
        <v>4.32</v>
      </c>
      <c r="I50" s="5">
        <v>16.9</v>
      </c>
      <c r="J50" s="27">
        <v>43.7</v>
      </c>
      <c r="K50" s="30" t="s">
        <v>100</v>
      </c>
      <c r="L50" s="5">
        <v>8.42</v>
      </c>
      <c r="M50" s="5" t="s">
        <v>78</v>
      </c>
      <c r="N50" s="27">
        <v>29</v>
      </c>
      <c r="O50" s="5">
        <v>24</v>
      </c>
      <c r="P50" s="5">
        <v>89</v>
      </c>
      <c r="Q50" s="5" t="s">
        <v>78</v>
      </c>
      <c r="R50" s="5" t="s">
        <v>78</v>
      </c>
      <c r="S50" s="5" t="s">
        <v>78</v>
      </c>
      <c r="T50" s="5" t="s">
        <v>78</v>
      </c>
      <c r="U50" s="5" t="s">
        <v>78</v>
      </c>
      <c r="V50" s="5" t="s">
        <v>78</v>
      </c>
      <c r="W50" s="5" t="s">
        <v>78</v>
      </c>
      <c r="X50" s="5" t="s">
        <v>78</v>
      </c>
      <c r="Y50" s="5" t="s">
        <v>78</v>
      </c>
      <c r="Z50" s="5" t="s">
        <v>78</v>
      </c>
      <c r="AA50" s="5" t="s">
        <v>78</v>
      </c>
      <c r="AB50" s="5" t="s">
        <v>78</v>
      </c>
      <c r="AC50" s="5" t="s">
        <v>78</v>
      </c>
      <c r="AD50" s="5" t="s">
        <v>78</v>
      </c>
      <c r="AE50" s="5" t="s">
        <v>78</v>
      </c>
      <c r="AF50" s="5" t="s">
        <v>66</v>
      </c>
      <c r="AG50" s="15" t="s">
        <v>101</v>
      </c>
    </row>
    <row r="51" spans="1:33" ht="12" customHeight="1">
      <c r="A51" s="17" t="s">
        <v>91</v>
      </c>
      <c r="B51" s="8" t="s">
        <v>46</v>
      </c>
      <c r="C51" s="5" t="s">
        <v>34</v>
      </c>
      <c r="D51" s="9">
        <v>39961</v>
      </c>
      <c r="E51" s="29">
        <v>0.5104166666666666</v>
      </c>
      <c r="H51" s="27">
        <v>3.99</v>
      </c>
      <c r="I51" s="32">
        <v>14.8</v>
      </c>
      <c r="J51" s="33">
        <v>50</v>
      </c>
      <c r="K51" s="36">
        <v>394</v>
      </c>
      <c r="L51" s="5">
        <v>3.7</v>
      </c>
      <c r="N51" s="27">
        <v>40.37</v>
      </c>
      <c r="O51" s="35">
        <v>13</v>
      </c>
      <c r="P51" s="5">
        <v>75</v>
      </c>
      <c r="AF51" s="5" t="s">
        <v>51</v>
      </c>
      <c r="AG51" s="14" t="s">
        <v>102</v>
      </c>
    </row>
    <row r="52" spans="1:33" ht="12" customHeight="1">
      <c r="A52" s="17" t="s">
        <v>91</v>
      </c>
      <c r="B52" s="8" t="s">
        <v>46</v>
      </c>
      <c r="C52" s="5" t="s">
        <v>34</v>
      </c>
      <c r="D52" s="9">
        <v>39965</v>
      </c>
      <c r="E52" s="29" t="s">
        <v>103</v>
      </c>
      <c r="H52" s="27">
        <v>4.15</v>
      </c>
      <c r="I52" s="32">
        <v>14.78</v>
      </c>
      <c r="J52" s="33">
        <v>46.5</v>
      </c>
      <c r="K52" s="36">
        <v>384.2</v>
      </c>
      <c r="L52" s="5">
        <v>8.5</v>
      </c>
      <c r="N52" s="27">
        <v>37.6</v>
      </c>
      <c r="O52" s="35">
        <v>20</v>
      </c>
      <c r="P52" s="5">
        <v>85</v>
      </c>
      <c r="AF52" s="5" t="s">
        <v>51</v>
      </c>
      <c r="AG52" s="14" t="s">
        <v>82</v>
      </c>
    </row>
    <row r="53" spans="1:33" ht="12" customHeight="1">
      <c r="A53" s="17" t="s">
        <v>91</v>
      </c>
      <c r="B53" s="8" t="s">
        <v>46</v>
      </c>
      <c r="C53" s="5" t="s">
        <v>34</v>
      </c>
      <c r="D53" s="9">
        <v>39968</v>
      </c>
      <c r="E53" s="29">
        <v>0.53125</v>
      </c>
      <c r="H53" s="27">
        <v>4.6</v>
      </c>
      <c r="I53" s="32">
        <v>15.7</v>
      </c>
      <c r="J53" s="33">
        <v>50.2</v>
      </c>
      <c r="K53" s="35"/>
      <c r="L53" s="5">
        <v>6.83</v>
      </c>
      <c r="N53" s="27">
        <v>32.175</v>
      </c>
      <c r="O53" s="35">
        <v>15</v>
      </c>
      <c r="P53" s="5">
        <v>75</v>
      </c>
      <c r="AF53" s="5" t="s">
        <v>51</v>
      </c>
      <c r="AG53" s="14"/>
    </row>
    <row r="54" spans="1:33" ht="12" customHeight="1">
      <c r="A54" s="17" t="s">
        <v>91</v>
      </c>
      <c r="B54" s="8" t="s">
        <v>46</v>
      </c>
      <c r="C54" s="5" t="s">
        <v>34</v>
      </c>
      <c r="D54" s="9">
        <v>39973</v>
      </c>
      <c r="E54" s="29">
        <v>0.5555555555555556</v>
      </c>
      <c r="H54" s="27">
        <v>3.73</v>
      </c>
      <c r="I54" s="32">
        <v>14</v>
      </c>
      <c r="J54" s="33">
        <v>26.927</v>
      </c>
      <c r="K54" s="35"/>
      <c r="L54" s="5">
        <v>6.5</v>
      </c>
      <c r="N54" s="27">
        <v>17.823</v>
      </c>
      <c r="O54" s="35">
        <v>0</v>
      </c>
      <c r="P54" s="5">
        <v>295</v>
      </c>
      <c r="AF54" s="5" t="s">
        <v>51</v>
      </c>
      <c r="AG54" s="14" t="s">
        <v>84</v>
      </c>
    </row>
    <row r="55" spans="1:33" ht="12" customHeight="1">
      <c r="A55" s="17" t="s">
        <v>91</v>
      </c>
      <c r="B55" s="8" t="s">
        <v>46</v>
      </c>
      <c r="C55" s="5" t="s">
        <v>34</v>
      </c>
      <c r="D55" s="9">
        <v>39976</v>
      </c>
      <c r="E55" s="29">
        <v>0.5520833333333334</v>
      </c>
      <c r="H55" s="27">
        <v>4.02</v>
      </c>
      <c r="I55" s="32">
        <v>10.06</v>
      </c>
      <c r="J55" s="33">
        <v>13.673</v>
      </c>
      <c r="K55" s="35">
        <v>357.1</v>
      </c>
      <c r="L55" s="5">
        <v>7.42</v>
      </c>
      <c r="N55" s="27">
        <v>9.704</v>
      </c>
      <c r="O55" s="35">
        <v>0</v>
      </c>
      <c r="P55" s="5">
        <f>0.35*500</f>
        <v>175</v>
      </c>
      <c r="S55" s="5">
        <v>320</v>
      </c>
      <c r="AG55" s="14"/>
    </row>
    <row r="56" spans="1:33" ht="12" customHeight="1">
      <c r="A56" s="17" t="s">
        <v>91</v>
      </c>
      <c r="B56" s="8" t="s">
        <v>46</v>
      </c>
      <c r="C56" s="5" t="s">
        <v>34</v>
      </c>
      <c r="D56" s="9">
        <v>39979</v>
      </c>
      <c r="E56" s="29">
        <v>0.49444444444444446</v>
      </c>
      <c r="H56" s="27">
        <v>3.84</v>
      </c>
      <c r="I56" s="32">
        <v>14</v>
      </c>
      <c r="J56" s="33">
        <v>15.36</v>
      </c>
      <c r="K56" s="35">
        <v>356.1</v>
      </c>
      <c r="L56" s="5">
        <v>7.6</v>
      </c>
      <c r="N56" s="27">
        <v>10.172</v>
      </c>
      <c r="O56" s="35">
        <v>0</v>
      </c>
      <c r="P56" s="5">
        <f>0.52*500</f>
        <v>260</v>
      </c>
      <c r="S56" s="5">
        <v>410</v>
      </c>
      <c r="AG56" s="14"/>
    </row>
    <row r="57" spans="1:33" ht="12" customHeight="1">
      <c r="A57" s="17" t="s">
        <v>91</v>
      </c>
      <c r="B57" s="8" t="s">
        <v>46</v>
      </c>
      <c r="C57" s="5" t="s">
        <v>34</v>
      </c>
      <c r="D57" s="9">
        <v>39983</v>
      </c>
      <c r="E57" s="29">
        <v>0.47222222222222227</v>
      </c>
      <c r="H57" s="27">
        <v>4.25</v>
      </c>
      <c r="I57" s="32">
        <v>13.5</v>
      </c>
      <c r="J57" s="33">
        <v>15.375</v>
      </c>
      <c r="K57" s="35">
        <v>354</v>
      </c>
      <c r="L57" s="5">
        <v>7.73</v>
      </c>
      <c r="N57" s="27">
        <v>12.95</v>
      </c>
      <c r="O57" s="35">
        <v>0</v>
      </c>
      <c r="P57" s="5">
        <v>200</v>
      </c>
      <c r="S57" s="5">
        <v>460</v>
      </c>
      <c r="AF57" s="5" t="s">
        <v>51</v>
      </c>
      <c r="AG57" s="14" t="s">
        <v>104</v>
      </c>
    </row>
    <row r="58" spans="1:33" ht="12" customHeight="1">
      <c r="A58" s="17" t="s">
        <v>91</v>
      </c>
      <c r="B58" s="8" t="s">
        <v>46</v>
      </c>
      <c r="C58" s="5" t="s">
        <v>34</v>
      </c>
      <c r="D58" s="9">
        <v>39986</v>
      </c>
      <c r="E58" s="29">
        <v>0.5</v>
      </c>
      <c r="H58" s="27">
        <v>4.68</v>
      </c>
      <c r="I58" s="32">
        <v>13.1</v>
      </c>
      <c r="J58" s="33">
        <v>14.23</v>
      </c>
      <c r="K58" s="35">
        <v>325.6</v>
      </c>
      <c r="L58" s="5">
        <v>4.93</v>
      </c>
      <c r="N58" s="27">
        <v>11.7</v>
      </c>
      <c r="O58" s="35">
        <v>0</v>
      </c>
      <c r="P58" s="5">
        <v>50</v>
      </c>
      <c r="S58" s="5">
        <v>620</v>
      </c>
      <c r="AF58" s="5" t="s">
        <v>51</v>
      </c>
      <c r="AG58" s="14"/>
    </row>
    <row r="59" spans="1:33" ht="12" customHeight="1">
      <c r="A59" s="17" t="s">
        <v>91</v>
      </c>
      <c r="B59" s="8" t="s">
        <v>46</v>
      </c>
      <c r="C59" s="5" t="s">
        <v>34</v>
      </c>
      <c r="D59" s="9">
        <v>39989</v>
      </c>
      <c r="E59" s="29">
        <v>0.4930555555555556</v>
      </c>
      <c r="H59" s="27">
        <v>4.56</v>
      </c>
      <c r="I59" s="32">
        <v>16.64</v>
      </c>
      <c r="J59" s="33">
        <v>15.8</v>
      </c>
      <c r="K59" s="35"/>
      <c r="L59" s="5">
        <v>6.76</v>
      </c>
      <c r="N59" s="27">
        <v>10.2</v>
      </c>
      <c r="O59" s="35">
        <v>12</v>
      </c>
      <c r="P59" s="5">
        <v>31</v>
      </c>
      <c r="S59" s="5">
        <v>620</v>
      </c>
      <c r="AF59" s="5" t="s">
        <v>51</v>
      </c>
      <c r="AG59" s="14"/>
    </row>
    <row r="60" spans="1:33" ht="12" customHeight="1">
      <c r="A60" s="17" t="s">
        <v>91</v>
      </c>
      <c r="B60" s="8" t="s">
        <v>46</v>
      </c>
      <c r="C60" s="5" t="s">
        <v>34</v>
      </c>
      <c r="D60" s="9">
        <v>39993</v>
      </c>
      <c r="E60" s="29">
        <v>0.611111111111111</v>
      </c>
      <c r="H60" s="27">
        <v>5.37</v>
      </c>
      <c r="I60" s="32">
        <v>17.7</v>
      </c>
      <c r="J60" s="33">
        <v>12.66</v>
      </c>
      <c r="K60" s="35">
        <v>210</v>
      </c>
      <c r="N60" s="27">
        <v>6.96</v>
      </c>
      <c r="O60" s="35">
        <v>13</v>
      </c>
      <c r="P60" s="5">
        <v>12</v>
      </c>
      <c r="AF60" s="5" t="s">
        <v>66</v>
      </c>
      <c r="AG60" s="14" t="s">
        <v>105</v>
      </c>
    </row>
    <row r="61" spans="1:33" ht="12" customHeight="1">
      <c r="A61" s="17" t="s">
        <v>91</v>
      </c>
      <c r="B61" s="8" t="s">
        <v>46</v>
      </c>
      <c r="C61" s="5" t="s">
        <v>34</v>
      </c>
      <c r="D61" s="9">
        <v>39997</v>
      </c>
      <c r="E61" s="29">
        <v>0.47222222222222227</v>
      </c>
      <c r="H61" s="27">
        <v>5.84</v>
      </c>
      <c r="I61" s="32">
        <v>14.6</v>
      </c>
      <c r="J61" s="33">
        <v>8.1</v>
      </c>
      <c r="K61" s="35">
        <v>125</v>
      </c>
      <c r="N61" s="27">
        <v>4.69</v>
      </c>
      <c r="O61" s="35">
        <v>18</v>
      </c>
      <c r="P61" s="5">
        <v>8</v>
      </c>
      <c r="AF61" s="5" t="s">
        <v>66</v>
      </c>
      <c r="AG61" s="14" t="s">
        <v>106</v>
      </c>
    </row>
    <row r="62" spans="1:33" ht="12" customHeight="1">
      <c r="A62" s="17" t="s">
        <v>91</v>
      </c>
      <c r="B62" s="8" t="s">
        <v>46</v>
      </c>
      <c r="C62" s="5" t="s">
        <v>34</v>
      </c>
      <c r="D62" s="9">
        <v>40000</v>
      </c>
      <c r="E62" s="29">
        <v>0.4375</v>
      </c>
      <c r="H62" s="27">
        <v>7.46</v>
      </c>
      <c r="I62" s="32">
        <v>11.5</v>
      </c>
      <c r="J62" s="33">
        <v>3.75</v>
      </c>
      <c r="K62" s="35">
        <v>179</v>
      </c>
      <c r="N62" s="27">
        <v>2.01</v>
      </c>
      <c r="O62" s="35">
        <v>51</v>
      </c>
      <c r="P62" s="5">
        <v>9</v>
      </c>
      <c r="AF62" s="5" t="s">
        <v>66</v>
      </c>
      <c r="AG62" s="14" t="s">
        <v>107</v>
      </c>
    </row>
    <row r="63" spans="1:33" ht="12" customHeight="1">
      <c r="A63" s="17" t="s">
        <v>91</v>
      </c>
      <c r="B63" s="8" t="s">
        <v>46</v>
      </c>
      <c r="C63" s="5" t="s">
        <v>34</v>
      </c>
      <c r="D63" s="9">
        <v>40004</v>
      </c>
      <c r="E63" s="29">
        <v>0.5</v>
      </c>
      <c r="H63" s="27">
        <v>6.58</v>
      </c>
      <c r="I63" s="32">
        <v>12.6</v>
      </c>
      <c r="J63" s="33">
        <v>4.76</v>
      </c>
      <c r="K63" s="35">
        <v>139</v>
      </c>
      <c r="N63" s="27">
        <v>2.21</v>
      </c>
      <c r="O63" s="35">
        <v>42</v>
      </c>
      <c r="P63" s="5">
        <v>8</v>
      </c>
      <c r="AF63" s="5" t="s">
        <v>66</v>
      </c>
      <c r="AG63" s="14" t="s">
        <v>108</v>
      </c>
    </row>
    <row r="64" spans="1:33" ht="12" customHeight="1">
      <c r="A64" s="17" t="s">
        <v>91</v>
      </c>
      <c r="B64" s="8" t="s">
        <v>46</v>
      </c>
      <c r="C64" s="5" t="s">
        <v>34</v>
      </c>
      <c r="D64" s="9">
        <v>40007</v>
      </c>
      <c r="E64" s="29">
        <v>0.5104166666666666</v>
      </c>
      <c r="H64" s="27">
        <v>6</v>
      </c>
      <c r="I64" s="32">
        <v>11.43</v>
      </c>
      <c r="J64" s="33">
        <v>3.51</v>
      </c>
      <c r="K64" s="35"/>
      <c r="L64" s="5">
        <v>8.9</v>
      </c>
      <c r="N64" s="27">
        <v>2.3</v>
      </c>
      <c r="O64" s="35">
        <v>15</v>
      </c>
      <c r="AF64" s="5" t="s">
        <v>51</v>
      </c>
      <c r="AG64" s="14"/>
    </row>
    <row r="65" spans="1:33" ht="12" customHeight="1">
      <c r="A65" s="17" t="s">
        <v>109</v>
      </c>
      <c r="B65" s="8" t="s">
        <v>46</v>
      </c>
      <c r="C65" s="5" t="s">
        <v>34</v>
      </c>
      <c r="D65" s="9">
        <v>39912</v>
      </c>
      <c r="AF65" s="5" t="s">
        <v>47</v>
      </c>
      <c r="AG65" s="14" t="s">
        <v>92</v>
      </c>
    </row>
    <row r="66" spans="1:33" ht="12" customHeight="1">
      <c r="A66" s="17" t="s">
        <v>109</v>
      </c>
      <c r="B66" s="8" t="s">
        <v>46</v>
      </c>
      <c r="C66" s="5" t="s">
        <v>34</v>
      </c>
      <c r="D66" s="9">
        <v>39938</v>
      </c>
      <c r="E66" s="17"/>
      <c r="H66" s="18">
        <v>7</v>
      </c>
      <c r="I66" s="18"/>
      <c r="J66" s="18">
        <v>30.4</v>
      </c>
      <c r="K66" s="18"/>
      <c r="L66" s="18"/>
      <c r="M66" s="18"/>
      <c r="N66" s="18">
        <v>19</v>
      </c>
      <c r="O66" s="31">
        <v>153</v>
      </c>
      <c r="P66" s="18"/>
      <c r="Q66" s="18"/>
      <c r="R66" s="18"/>
      <c r="S66" s="18"/>
      <c r="T66" s="18"/>
      <c r="U66" s="18"/>
      <c r="V66" s="18"/>
      <c r="W66" s="18"/>
      <c r="X66" s="18"/>
      <c r="Y66" s="18"/>
      <c r="Z66" s="18"/>
      <c r="AA66" s="18"/>
      <c r="AB66" s="18"/>
      <c r="AC66" s="18"/>
      <c r="AD66" s="18"/>
      <c r="AE66" s="18"/>
      <c r="AF66" s="20" t="s">
        <v>51</v>
      </c>
      <c r="AG66" s="15" t="s">
        <v>110</v>
      </c>
    </row>
    <row r="67" spans="1:33" ht="12" customHeight="1">
      <c r="A67" s="17" t="s">
        <v>109</v>
      </c>
      <c r="B67" s="8" t="s">
        <v>46</v>
      </c>
      <c r="C67" s="5" t="s">
        <v>44</v>
      </c>
      <c r="D67" s="9">
        <v>39940</v>
      </c>
      <c r="E67" s="17">
        <v>1255</v>
      </c>
      <c r="F67" s="17">
        <v>301323</v>
      </c>
      <c r="G67" s="17">
        <v>6072871</v>
      </c>
      <c r="H67" s="18">
        <v>3.08</v>
      </c>
      <c r="I67" s="18">
        <v>16.78</v>
      </c>
      <c r="J67" s="18">
        <v>30.7</v>
      </c>
      <c r="K67" s="19">
        <v>401.2</v>
      </c>
      <c r="L67" s="17">
        <v>3.66</v>
      </c>
      <c r="M67" s="17"/>
      <c r="N67" s="18">
        <v>19.96</v>
      </c>
      <c r="O67" s="19" t="s">
        <v>70</v>
      </c>
      <c r="P67" s="17">
        <v>1900</v>
      </c>
      <c r="Q67" s="17"/>
      <c r="R67" s="17"/>
      <c r="S67" s="17"/>
      <c r="T67" s="17"/>
      <c r="U67" s="17"/>
      <c r="V67" s="17"/>
      <c r="W67" s="17"/>
      <c r="X67" s="17"/>
      <c r="Y67" s="17"/>
      <c r="Z67" s="17"/>
      <c r="AA67" s="17"/>
      <c r="AB67" s="17"/>
      <c r="AC67" s="17"/>
      <c r="AD67" s="17"/>
      <c r="AE67" s="17"/>
      <c r="AF67" s="20" t="s">
        <v>66</v>
      </c>
      <c r="AG67" s="15" t="s">
        <v>111</v>
      </c>
    </row>
    <row r="68" spans="1:34" ht="12" customHeight="1">
      <c r="A68" s="17" t="s">
        <v>109</v>
      </c>
      <c r="B68" s="8" t="s">
        <v>46</v>
      </c>
      <c r="C68" s="5" t="s">
        <v>34</v>
      </c>
      <c r="D68" s="9">
        <v>39947</v>
      </c>
      <c r="E68" s="16">
        <v>0.7083333333333334</v>
      </c>
      <c r="F68" s="17">
        <v>301197</v>
      </c>
      <c r="G68" s="17">
        <v>6072776</v>
      </c>
      <c r="H68" s="18"/>
      <c r="I68" s="18"/>
      <c r="J68" s="18"/>
      <c r="K68" s="17"/>
      <c r="L68" s="17"/>
      <c r="M68" s="18"/>
      <c r="N68" s="18"/>
      <c r="O68" s="17"/>
      <c r="P68" s="17"/>
      <c r="Q68" s="17"/>
      <c r="R68" s="17"/>
      <c r="S68" s="17"/>
      <c r="T68" s="17"/>
      <c r="U68" s="17"/>
      <c r="V68" s="17"/>
      <c r="W68" s="17"/>
      <c r="X68" s="17"/>
      <c r="Y68" s="17"/>
      <c r="Z68" s="17"/>
      <c r="AA68" s="17"/>
      <c r="AB68" s="17"/>
      <c r="AC68" s="17"/>
      <c r="AD68" s="17"/>
      <c r="AE68" s="17"/>
      <c r="AF68" s="20" t="s">
        <v>47</v>
      </c>
      <c r="AG68" s="15" t="s">
        <v>112</v>
      </c>
      <c r="AH68" s="17"/>
    </row>
    <row r="69" spans="1:34" ht="12" customHeight="1">
      <c r="A69" s="17" t="s">
        <v>109</v>
      </c>
      <c r="B69" s="8" t="s">
        <v>46</v>
      </c>
      <c r="C69" s="5" t="s">
        <v>34</v>
      </c>
      <c r="D69" s="9">
        <v>39952</v>
      </c>
      <c r="E69" s="29">
        <v>0.5</v>
      </c>
      <c r="F69" s="5">
        <v>301229</v>
      </c>
      <c r="G69" s="5">
        <v>6072707</v>
      </c>
      <c r="H69" s="27">
        <v>6.91</v>
      </c>
      <c r="I69" s="32">
        <v>18.1</v>
      </c>
      <c r="J69" s="33">
        <v>46.6</v>
      </c>
      <c r="K69" s="36">
        <v>79</v>
      </c>
      <c r="L69" s="5">
        <v>6.41</v>
      </c>
      <c r="N69" s="27">
        <v>30.2</v>
      </c>
      <c r="O69" s="35">
        <v>78</v>
      </c>
      <c r="P69" s="5">
        <v>50</v>
      </c>
      <c r="AF69" s="5" t="s">
        <v>51</v>
      </c>
      <c r="AG69" s="14" t="s">
        <v>113</v>
      </c>
      <c r="AH69" s="17"/>
    </row>
    <row r="70" spans="1:34" ht="12" customHeight="1">
      <c r="A70" s="17" t="s">
        <v>109</v>
      </c>
      <c r="B70" s="8" t="s">
        <v>46</v>
      </c>
      <c r="C70" s="5" t="s">
        <v>34</v>
      </c>
      <c r="D70" s="9">
        <v>39952</v>
      </c>
      <c r="E70" s="29">
        <v>0.5</v>
      </c>
      <c r="F70" s="5">
        <v>301229</v>
      </c>
      <c r="G70" s="5">
        <v>6072707</v>
      </c>
      <c r="H70" s="27"/>
      <c r="I70" s="32"/>
      <c r="K70" s="35"/>
      <c r="O70" s="35">
        <v>76</v>
      </c>
      <c r="P70" s="5">
        <v>58</v>
      </c>
      <c r="AF70" s="5" t="s">
        <v>51</v>
      </c>
      <c r="AG70" s="14" t="s">
        <v>114</v>
      </c>
      <c r="AH70" s="17"/>
    </row>
    <row r="71" spans="1:34" ht="12" customHeight="1">
      <c r="A71" s="17" t="s">
        <v>109</v>
      </c>
      <c r="B71" s="8" t="s">
        <v>46</v>
      </c>
      <c r="C71" s="5" t="s">
        <v>34</v>
      </c>
      <c r="D71" s="9">
        <v>39953</v>
      </c>
      <c r="E71" s="29">
        <v>0.6041666666666666</v>
      </c>
      <c r="F71" s="5">
        <v>301229</v>
      </c>
      <c r="G71" s="5">
        <v>6072707</v>
      </c>
      <c r="H71" s="27">
        <v>8.22</v>
      </c>
      <c r="I71" s="32">
        <v>21.2</v>
      </c>
      <c r="J71" s="33">
        <v>45.6</v>
      </c>
      <c r="K71" s="36">
        <v>272</v>
      </c>
      <c r="L71" s="5">
        <v>8.6</v>
      </c>
      <c r="N71" s="27">
        <v>29.5</v>
      </c>
      <c r="O71" s="35">
        <v>51</v>
      </c>
      <c r="AF71" s="5" t="s">
        <v>51</v>
      </c>
      <c r="AG71" s="14"/>
      <c r="AH71" s="17"/>
    </row>
    <row r="72" spans="1:34" ht="12" customHeight="1">
      <c r="A72" s="17" t="s">
        <v>109</v>
      </c>
      <c r="B72" s="8" t="s">
        <v>46</v>
      </c>
      <c r="C72" s="5" t="s">
        <v>34</v>
      </c>
      <c r="D72" s="9">
        <v>39955</v>
      </c>
      <c r="E72" s="29">
        <v>0.4618055555555556</v>
      </c>
      <c r="F72" s="5">
        <v>301229</v>
      </c>
      <c r="G72" s="5">
        <v>6072707</v>
      </c>
      <c r="H72" s="27">
        <v>4.68</v>
      </c>
      <c r="I72" s="32">
        <v>16.92</v>
      </c>
      <c r="J72" s="33">
        <v>49.867</v>
      </c>
      <c r="K72" s="36">
        <v>200.4</v>
      </c>
      <c r="L72" s="5">
        <v>6.94</v>
      </c>
      <c r="N72" s="27">
        <v>38.35</v>
      </c>
      <c r="O72" s="35">
        <v>15</v>
      </c>
      <c r="P72" s="5">
        <v>295</v>
      </c>
      <c r="AF72" s="5" t="s">
        <v>51</v>
      </c>
      <c r="AG72" s="14" t="s">
        <v>115</v>
      </c>
      <c r="AH72" s="17"/>
    </row>
    <row r="73" spans="1:34" ht="12" customHeight="1">
      <c r="A73" s="17" t="s">
        <v>109</v>
      </c>
      <c r="B73" s="8" t="s">
        <v>46</v>
      </c>
      <c r="C73" s="5" t="s">
        <v>34</v>
      </c>
      <c r="D73" s="9">
        <v>39957</v>
      </c>
      <c r="E73" s="29">
        <v>0.6875</v>
      </c>
      <c r="F73" s="5">
        <v>301229</v>
      </c>
      <c r="G73" s="5">
        <v>6072707</v>
      </c>
      <c r="H73" s="27">
        <v>5.44</v>
      </c>
      <c r="I73" s="32">
        <v>14.8</v>
      </c>
      <c r="J73" s="33">
        <v>43.8</v>
      </c>
      <c r="K73" s="36">
        <v>136</v>
      </c>
      <c r="L73" s="5">
        <v>6.45</v>
      </c>
      <c r="N73" s="27">
        <v>28.9</v>
      </c>
      <c r="O73" s="35">
        <v>11</v>
      </c>
      <c r="P73" s="5">
        <v>225</v>
      </c>
      <c r="AF73" s="5" t="s">
        <v>51</v>
      </c>
      <c r="AG73" s="14" t="s">
        <v>116</v>
      </c>
      <c r="AH73" s="17"/>
    </row>
    <row r="74" spans="1:34" ht="12" customHeight="1">
      <c r="A74" s="17" t="s">
        <v>109</v>
      </c>
      <c r="B74" s="8" t="s">
        <v>46</v>
      </c>
      <c r="C74" s="5" t="s">
        <v>34</v>
      </c>
      <c r="D74" s="37">
        <v>39960</v>
      </c>
      <c r="E74" s="29">
        <v>0.611111111111111</v>
      </c>
      <c r="F74" s="5">
        <v>301229</v>
      </c>
      <c r="G74" s="5">
        <v>6072707</v>
      </c>
      <c r="H74" s="5">
        <v>6.09</v>
      </c>
      <c r="I74" s="5">
        <v>18</v>
      </c>
      <c r="J74" s="27">
        <v>36.5</v>
      </c>
      <c r="K74" s="30" t="s">
        <v>117</v>
      </c>
      <c r="L74" s="5">
        <v>11.31</v>
      </c>
      <c r="M74" s="5" t="s">
        <v>78</v>
      </c>
      <c r="N74" s="27">
        <v>24</v>
      </c>
      <c r="O74" s="5" t="s">
        <v>78</v>
      </c>
      <c r="P74" s="5">
        <v>121</v>
      </c>
      <c r="Q74" s="5" t="s">
        <v>78</v>
      </c>
      <c r="R74" s="5" t="s">
        <v>78</v>
      </c>
      <c r="S74" s="5" t="s">
        <v>78</v>
      </c>
      <c r="T74" s="5" t="s">
        <v>78</v>
      </c>
      <c r="U74" s="5" t="s">
        <v>78</v>
      </c>
      <c r="V74" s="5" t="s">
        <v>78</v>
      </c>
      <c r="W74" s="5" t="s">
        <v>78</v>
      </c>
      <c r="X74" s="5" t="s">
        <v>78</v>
      </c>
      <c r="Y74" s="5" t="s">
        <v>78</v>
      </c>
      <c r="Z74" s="5" t="s">
        <v>78</v>
      </c>
      <c r="AA74" s="5" t="s">
        <v>78</v>
      </c>
      <c r="AB74" s="5" t="s">
        <v>78</v>
      </c>
      <c r="AC74" s="5" t="s">
        <v>78</v>
      </c>
      <c r="AD74" s="5" t="s">
        <v>78</v>
      </c>
      <c r="AE74" s="5" t="s">
        <v>78</v>
      </c>
      <c r="AF74" s="5" t="s">
        <v>66</v>
      </c>
      <c r="AG74" s="15" t="s">
        <v>118</v>
      </c>
      <c r="AH74" s="17"/>
    </row>
    <row r="75" spans="1:34" ht="12" customHeight="1">
      <c r="A75" s="17" t="s">
        <v>109</v>
      </c>
      <c r="B75" s="8" t="s">
        <v>46</v>
      </c>
      <c r="C75" s="5" t="s">
        <v>34</v>
      </c>
      <c r="D75" s="9">
        <v>39961</v>
      </c>
      <c r="E75" s="29">
        <v>0.6118055555555556</v>
      </c>
      <c r="F75" s="5">
        <v>301229</v>
      </c>
      <c r="G75" s="5">
        <v>6072707</v>
      </c>
      <c r="H75" s="27">
        <v>6.34</v>
      </c>
      <c r="I75" s="32">
        <v>17.28</v>
      </c>
      <c r="J75" s="33">
        <v>40.3</v>
      </c>
      <c r="K75" s="36">
        <v>14.8</v>
      </c>
      <c r="L75" s="5">
        <v>6.51</v>
      </c>
      <c r="N75" s="27">
        <v>30.74</v>
      </c>
      <c r="O75" s="35">
        <v>50</v>
      </c>
      <c r="P75" s="5">
        <v>75</v>
      </c>
      <c r="AF75" s="5" t="s">
        <v>51</v>
      </c>
      <c r="AG75" s="14" t="s">
        <v>116</v>
      </c>
      <c r="AH75" s="17"/>
    </row>
    <row r="76" spans="1:34" ht="12" customHeight="1">
      <c r="A76" s="17" t="s">
        <v>109</v>
      </c>
      <c r="B76" s="8" t="s">
        <v>46</v>
      </c>
      <c r="C76" s="5" t="s">
        <v>34</v>
      </c>
      <c r="D76" s="37">
        <v>39962</v>
      </c>
      <c r="E76" s="29">
        <v>0.6527777777777778</v>
      </c>
      <c r="F76" s="5">
        <v>301229</v>
      </c>
      <c r="G76" s="5">
        <v>6072707</v>
      </c>
      <c r="H76" s="5">
        <v>9.33</v>
      </c>
      <c r="I76" s="5">
        <v>13.7</v>
      </c>
      <c r="J76" s="27">
        <v>28.4</v>
      </c>
      <c r="K76" s="30" t="s">
        <v>119</v>
      </c>
      <c r="L76" s="5">
        <v>11.29</v>
      </c>
      <c r="M76" s="5" t="s">
        <v>78</v>
      </c>
      <c r="N76" s="27">
        <v>18.2</v>
      </c>
      <c r="O76" s="5">
        <v>63</v>
      </c>
      <c r="P76" s="5" t="s">
        <v>78</v>
      </c>
      <c r="Q76" s="5" t="s">
        <v>78</v>
      </c>
      <c r="R76" s="5" t="s">
        <v>78</v>
      </c>
      <c r="S76" s="5" t="s">
        <v>78</v>
      </c>
      <c r="T76" s="5" t="s">
        <v>78</v>
      </c>
      <c r="U76" s="5" t="s">
        <v>78</v>
      </c>
      <c r="V76" s="5" t="s">
        <v>78</v>
      </c>
      <c r="W76" s="5" t="s">
        <v>78</v>
      </c>
      <c r="X76" s="5" t="s">
        <v>78</v>
      </c>
      <c r="Y76" s="5" t="s">
        <v>78</v>
      </c>
      <c r="Z76" s="5" t="s">
        <v>78</v>
      </c>
      <c r="AA76" s="5" t="s">
        <v>78</v>
      </c>
      <c r="AB76" s="5" t="s">
        <v>78</v>
      </c>
      <c r="AC76" s="5" t="s">
        <v>78</v>
      </c>
      <c r="AD76" s="5" t="s">
        <v>78</v>
      </c>
      <c r="AE76" s="5" t="s">
        <v>78</v>
      </c>
      <c r="AF76" s="5" t="s">
        <v>66</v>
      </c>
      <c r="AG76" s="15" t="s">
        <v>120</v>
      </c>
      <c r="AH76" s="17"/>
    </row>
    <row r="77" spans="1:34" ht="12" customHeight="1">
      <c r="A77" s="17" t="s">
        <v>109</v>
      </c>
      <c r="B77" s="8" t="s">
        <v>46</v>
      </c>
      <c r="C77" s="5" t="s">
        <v>34</v>
      </c>
      <c r="D77" s="9">
        <v>39965</v>
      </c>
      <c r="E77" s="29">
        <v>0.6041666666666666</v>
      </c>
      <c r="F77" s="5">
        <v>301229</v>
      </c>
      <c r="G77" s="5">
        <v>6072707</v>
      </c>
      <c r="H77" s="27">
        <v>8.54</v>
      </c>
      <c r="I77" s="32">
        <v>15.86</v>
      </c>
      <c r="J77" s="33">
        <v>33.6</v>
      </c>
      <c r="K77" s="36">
        <v>219.1</v>
      </c>
      <c r="L77" s="5">
        <v>14.94</v>
      </c>
      <c r="N77" s="27">
        <v>26.53</v>
      </c>
      <c r="O77" s="35">
        <v>120</v>
      </c>
      <c r="P77" s="5" t="s">
        <v>78</v>
      </c>
      <c r="AF77" s="5" t="s">
        <v>51</v>
      </c>
      <c r="AG77" s="14" t="s">
        <v>121</v>
      </c>
      <c r="AH77" s="17"/>
    </row>
    <row r="78" spans="1:34" ht="12" customHeight="1">
      <c r="A78" s="17" t="s">
        <v>109</v>
      </c>
      <c r="B78" s="8" t="s">
        <v>46</v>
      </c>
      <c r="C78" s="5" t="s">
        <v>34</v>
      </c>
      <c r="D78" s="9">
        <v>39968</v>
      </c>
      <c r="E78" s="29">
        <v>0.4583333333333333</v>
      </c>
      <c r="F78" s="5">
        <v>301229</v>
      </c>
      <c r="G78" s="5">
        <v>6072707</v>
      </c>
      <c r="H78" s="27">
        <v>7.25</v>
      </c>
      <c r="I78" s="32">
        <v>16</v>
      </c>
      <c r="J78" s="33">
        <v>35.27</v>
      </c>
      <c r="K78" s="35"/>
      <c r="L78" s="5">
        <v>8.63</v>
      </c>
      <c r="N78" s="27">
        <v>22.3</v>
      </c>
      <c r="O78" s="35">
        <v>90</v>
      </c>
      <c r="P78" s="5" t="s">
        <v>78</v>
      </c>
      <c r="AG78" s="14"/>
      <c r="AH78" s="17"/>
    </row>
    <row r="79" spans="1:34" ht="12" customHeight="1">
      <c r="A79" s="17" t="s">
        <v>109</v>
      </c>
      <c r="B79" s="8" t="s">
        <v>46</v>
      </c>
      <c r="C79" s="5" t="s">
        <v>34</v>
      </c>
      <c r="D79" s="9">
        <v>39973</v>
      </c>
      <c r="E79" s="29">
        <v>0.6145833333333334</v>
      </c>
      <c r="H79" s="27">
        <v>8.21</v>
      </c>
      <c r="I79" s="32">
        <v>13.6</v>
      </c>
      <c r="J79" s="33">
        <v>17.344</v>
      </c>
      <c r="K79" s="35"/>
      <c r="L79" s="5">
        <v>8</v>
      </c>
      <c r="N79" s="27">
        <v>11.5245</v>
      </c>
      <c r="O79" s="35">
        <v>39</v>
      </c>
      <c r="S79" s="5">
        <v>620</v>
      </c>
      <c r="AF79" s="5" t="s">
        <v>51</v>
      </c>
      <c r="AG79" s="14" t="s">
        <v>122</v>
      </c>
      <c r="AH79" s="17"/>
    </row>
    <row r="80" spans="1:34" ht="12" customHeight="1">
      <c r="A80" s="17" t="s">
        <v>109</v>
      </c>
      <c r="B80" s="8" t="s">
        <v>46</v>
      </c>
      <c r="C80" s="5" t="s">
        <v>34</v>
      </c>
      <c r="D80" s="9">
        <v>39976</v>
      </c>
      <c r="E80" s="29">
        <v>0.611111111111111</v>
      </c>
      <c r="H80" s="27">
        <v>7.2</v>
      </c>
      <c r="I80" s="32">
        <v>10.3</v>
      </c>
      <c r="J80" s="33">
        <v>28.209</v>
      </c>
      <c r="K80" s="35">
        <v>346</v>
      </c>
      <c r="L80" s="5">
        <v>7.41</v>
      </c>
      <c r="N80" s="27">
        <v>20.156</v>
      </c>
      <c r="O80" s="35">
        <v>25</v>
      </c>
      <c r="P80" s="5">
        <v>0</v>
      </c>
      <c r="AG80" s="14"/>
      <c r="AH80" s="17"/>
    </row>
    <row r="81" spans="1:34" ht="12" customHeight="1">
      <c r="A81" s="17" t="s">
        <v>109</v>
      </c>
      <c r="B81" s="8" t="s">
        <v>46</v>
      </c>
      <c r="C81" s="5" t="s">
        <v>34</v>
      </c>
      <c r="D81" s="9">
        <v>39979</v>
      </c>
      <c r="E81" s="29">
        <v>0.5381944444444444</v>
      </c>
      <c r="H81" s="27">
        <v>8.2</v>
      </c>
      <c r="I81" s="32">
        <v>18</v>
      </c>
      <c r="J81" s="33">
        <v>32.4</v>
      </c>
      <c r="K81" s="35">
        <v>425.8</v>
      </c>
      <c r="L81" s="5">
        <v>10.47</v>
      </c>
      <c r="N81" s="27">
        <v>19.7</v>
      </c>
      <c r="O81" s="35">
        <v>61</v>
      </c>
      <c r="P81" s="5">
        <v>25</v>
      </c>
      <c r="S81" s="5">
        <v>580</v>
      </c>
      <c r="AF81" s="5" t="s">
        <v>51</v>
      </c>
      <c r="AG81" s="14" t="s">
        <v>123</v>
      </c>
      <c r="AH81" s="17"/>
    </row>
    <row r="82" spans="1:34" ht="12" customHeight="1">
      <c r="A82" s="17" t="s">
        <v>109</v>
      </c>
      <c r="B82" s="8" t="s">
        <v>46</v>
      </c>
      <c r="C82" s="5" t="s">
        <v>34</v>
      </c>
      <c r="D82" s="9">
        <v>39983</v>
      </c>
      <c r="E82" s="29">
        <v>0.576388888888889</v>
      </c>
      <c r="H82" s="27">
        <v>7.67</v>
      </c>
      <c r="I82" s="32">
        <v>15.87</v>
      </c>
      <c r="J82" s="33">
        <v>32.57</v>
      </c>
      <c r="K82" s="35">
        <v>169.5</v>
      </c>
      <c r="L82" s="5">
        <v>7.1</v>
      </c>
      <c r="N82" s="27">
        <v>25.67</v>
      </c>
      <c r="O82" s="35">
        <v>76</v>
      </c>
      <c r="P82" s="5">
        <v>0</v>
      </c>
      <c r="S82" s="5">
        <v>0</v>
      </c>
      <c r="AF82" s="5" t="s">
        <v>51</v>
      </c>
      <c r="AG82" s="14" t="s">
        <v>124</v>
      </c>
      <c r="AH82" s="17"/>
    </row>
    <row r="83" spans="1:34" ht="12" customHeight="1">
      <c r="A83" s="17" t="s">
        <v>109</v>
      </c>
      <c r="B83" s="8" t="s">
        <v>46</v>
      </c>
      <c r="C83" s="5" t="s">
        <v>34</v>
      </c>
      <c r="D83" s="9">
        <v>39986</v>
      </c>
      <c r="E83" s="29">
        <v>0.5520833333333334</v>
      </c>
      <c r="H83" s="27">
        <v>7.3</v>
      </c>
      <c r="I83" s="32">
        <v>16.58</v>
      </c>
      <c r="J83" s="33">
        <v>31.048</v>
      </c>
      <c r="K83" s="35">
        <v>46.2</v>
      </c>
      <c r="L83" s="5">
        <v>8.65</v>
      </c>
      <c r="N83" s="27">
        <v>24.04</v>
      </c>
      <c r="O83" s="35">
        <v>55</v>
      </c>
      <c r="P83" s="5">
        <v>0</v>
      </c>
      <c r="S83" s="5">
        <v>0</v>
      </c>
      <c r="AF83" s="5" t="s">
        <v>51</v>
      </c>
      <c r="AG83" s="14"/>
      <c r="AH83" s="17"/>
    </row>
    <row r="84" spans="1:34" ht="12" customHeight="1">
      <c r="A84" s="17" t="s">
        <v>109</v>
      </c>
      <c r="B84" s="8" t="s">
        <v>46</v>
      </c>
      <c r="C84" s="5" t="s">
        <v>34</v>
      </c>
      <c r="D84" s="9">
        <v>39990</v>
      </c>
      <c r="E84" s="29">
        <v>0.6041666666666666</v>
      </c>
      <c r="H84" s="27">
        <v>8.07</v>
      </c>
      <c r="I84" s="32">
        <v>17.07</v>
      </c>
      <c r="J84" s="33">
        <v>29.1</v>
      </c>
      <c r="K84" s="35"/>
      <c r="L84" s="5">
        <v>11.89</v>
      </c>
      <c r="N84" s="27">
        <v>18.6</v>
      </c>
      <c r="O84" s="35">
        <v>51</v>
      </c>
      <c r="S84" s="5">
        <v>0</v>
      </c>
      <c r="AF84" s="5" t="s">
        <v>51</v>
      </c>
      <c r="AG84" s="14"/>
      <c r="AH84" s="17"/>
    </row>
    <row r="85" spans="1:34" ht="12" customHeight="1">
      <c r="A85" s="17" t="s">
        <v>109</v>
      </c>
      <c r="B85" s="8" t="s">
        <v>46</v>
      </c>
      <c r="C85" s="5" t="s">
        <v>34</v>
      </c>
      <c r="D85" s="9">
        <v>39993</v>
      </c>
      <c r="E85" s="29">
        <v>0.513888888888889</v>
      </c>
      <c r="H85" s="27">
        <v>8.19</v>
      </c>
      <c r="I85" s="32">
        <v>19.4</v>
      </c>
      <c r="J85" s="33">
        <v>25.5</v>
      </c>
      <c r="K85" s="35">
        <v>81</v>
      </c>
      <c r="N85" s="27">
        <v>15</v>
      </c>
      <c r="O85" s="35">
        <v>49</v>
      </c>
      <c r="P85" s="5">
        <v>0</v>
      </c>
      <c r="AF85" s="5" t="s">
        <v>66</v>
      </c>
      <c r="AG85" s="14"/>
      <c r="AH85" s="17"/>
    </row>
    <row r="86" spans="1:34" ht="12" customHeight="1">
      <c r="A86" s="17" t="s">
        <v>109</v>
      </c>
      <c r="B86" s="8" t="s">
        <v>46</v>
      </c>
      <c r="C86" s="5" t="s">
        <v>34</v>
      </c>
      <c r="D86" s="9">
        <v>39997</v>
      </c>
      <c r="E86" s="29">
        <v>0.6215277777777778</v>
      </c>
      <c r="H86" s="27">
        <v>5.9</v>
      </c>
      <c r="I86" s="32">
        <v>17.1</v>
      </c>
      <c r="J86" s="33">
        <v>9.46</v>
      </c>
      <c r="K86" s="35">
        <v>134</v>
      </c>
      <c r="N86" s="27">
        <v>5.53</v>
      </c>
      <c r="O86" s="35">
        <v>14</v>
      </c>
      <c r="P86" s="5">
        <v>15</v>
      </c>
      <c r="AF86" s="5" t="s">
        <v>66</v>
      </c>
      <c r="AG86" s="14" t="s">
        <v>125</v>
      </c>
      <c r="AH86" s="17"/>
    </row>
    <row r="87" spans="1:34" ht="12" customHeight="1">
      <c r="A87" s="17" t="s">
        <v>109</v>
      </c>
      <c r="B87" s="8" t="s">
        <v>46</v>
      </c>
      <c r="C87" s="5" t="s">
        <v>34</v>
      </c>
      <c r="D87" s="9">
        <v>40000</v>
      </c>
      <c r="E87" s="29">
        <v>0.5965277777777778</v>
      </c>
      <c r="H87" s="27">
        <v>7.04</v>
      </c>
      <c r="I87" s="32">
        <v>15.2</v>
      </c>
      <c r="J87" s="33">
        <v>15.79</v>
      </c>
      <c r="K87" s="35">
        <v>90</v>
      </c>
      <c r="N87" s="27">
        <v>9.11</v>
      </c>
      <c r="O87" s="35">
        <v>36</v>
      </c>
      <c r="P87" s="5">
        <v>9</v>
      </c>
      <c r="AF87" s="5" t="s">
        <v>66</v>
      </c>
      <c r="AG87" s="14" t="s">
        <v>126</v>
      </c>
      <c r="AH87" s="17"/>
    </row>
    <row r="88" spans="1:34" ht="12" customHeight="1">
      <c r="A88" s="17" t="s">
        <v>109</v>
      </c>
      <c r="B88" s="8" t="s">
        <v>46</v>
      </c>
      <c r="C88" s="5" t="s">
        <v>34</v>
      </c>
      <c r="D88" s="9">
        <v>40004</v>
      </c>
      <c r="E88" s="29">
        <v>0.40625</v>
      </c>
      <c r="H88" s="27">
        <v>5.7</v>
      </c>
      <c r="I88" s="32">
        <v>11.4</v>
      </c>
      <c r="J88" s="33">
        <v>14.89</v>
      </c>
      <c r="K88" s="35">
        <v>255</v>
      </c>
      <c r="N88" s="27">
        <v>8.65</v>
      </c>
      <c r="O88" s="35">
        <v>13</v>
      </c>
      <c r="P88" s="5">
        <v>18</v>
      </c>
      <c r="AF88" s="5" t="s">
        <v>66</v>
      </c>
      <c r="AG88" s="14" t="s">
        <v>127</v>
      </c>
      <c r="AH88" s="17"/>
    </row>
    <row r="89" spans="1:34" ht="12" customHeight="1">
      <c r="A89" s="17" t="s">
        <v>109</v>
      </c>
      <c r="B89" s="8" t="s">
        <v>46</v>
      </c>
      <c r="C89" s="5" t="s">
        <v>34</v>
      </c>
      <c r="D89" s="9">
        <v>40007</v>
      </c>
      <c r="E89" s="29">
        <v>0.5868055555555556</v>
      </c>
      <c r="H89" s="27">
        <v>5.24</v>
      </c>
      <c r="I89" s="32">
        <v>13.92</v>
      </c>
      <c r="J89" s="33">
        <v>15.1</v>
      </c>
      <c r="K89" s="35"/>
      <c r="L89" s="5">
        <v>7.22</v>
      </c>
      <c r="N89" s="27">
        <v>9.7</v>
      </c>
      <c r="O89" s="35">
        <v>4</v>
      </c>
      <c r="P89" s="5">
        <v>14</v>
      </c>
      <c r="AF89" s="5" t="s">
        <v>51</v>
      </c>
      <c r="AG89" s="14"/>
      <c r="AH89" s="17"/>
    </row>
    <row r="90" spans="1:34" ht="12" customHeight="1">
      <c r="A90" s="17" t="s">
        <v>128</v>
      </c>
      <c r="B90" s="8" t="s">
        <v>46</v>
      </c>
      <c r="C90" s="5" t="s">
        <v>34</v>
      </c>
      <c r="D90" s="9">
        <v>39940</v>
      </c>
      <c r="E90" s="16">
        <v>0.5069444444444444</v>
      </c>
      <c r="F90" s="17">
        <v>301323</v>
      </c>
      <c r="G90" s="17">
        <v>6072871</v>
      </c>
      <c r="H90" s="18">
        <v>5.85</v>
      </c>
      <c r="I90" s="18">
        <v>18.4</v>
      </c>
      <c r="J90" s="18">
        <v>43.69</v>
      </c>
      <c r="K90" s="17">
        <v>-43.3</v>
      </c>
      <c r="L90" s="18">
        <v>8.6</v>
      </c>
      <c r="M90" s="18"/>
      <c r="N90" s="18">
        <v>32.64</v>
      </c>
      <c r="O90" s="23" t="s">
        <v>70</v>
      </c>
      <c r="P90" s="31">
        <v>150</v>
      </c>
      <c r="Q90" s="31"/>
      <c r="R90" s="31"/>
      <c r="S90" s="31"/>
      <c r="T90" s="31"/>
      <c r="U90" s="31"/>
      <c r="V90" s="31"/>
      <c r="W90" s="31"/>
      <c r="X90" s="31"/>
      <c r="Y90" s="31"/>
      <c r="Z90" s="31"/>
      <c r="AA90" s="31"/>
      <c r="AB90" s="31"/>
      <c r="AC90" s="31"/>
      <c r="AD90" s="31"/>
      <c r="AE90" s="31"/>
      <c r="AF90" s="20" t="s">
        <v>66</v>
      </c>
      <c r="AG90" s="15" t="s">
        <v>129</v>
      </c>
      <c r="AH90" s="17"/>
    </row>
    <row r="91" spans="1:34" ht="12" customHeight="1">
      <c r="A91" s="17" t="s">
        <v>130</v>
      </c>
      <c r="B91" s="8" t="s">
        <v>46</v>
      </c>
      <c r="C91" s="5" t="s">
        <v>34</v>
      </c>
      <c r="D91" s="9">
        <v>39940</v>
      </c>
      <c r="E91" s="16">
        <v>0.5236111111111111</v>
      </c>
      <c r="F91" s="17">
        <v>301623</v>
      </c>
      <c r="G91" s="17">
        <v>6072455</v>
      </c>
      <c r="H91" s="18">
        <v>7.83</v>
      </c>
      <c r="I91" s="18">
        <v>17.97</v>
      </c>
      <c r="J91" s="18">
        <v>22.1</v>
      </c>
      <c r="K91" s="17">
        <v>-69.8</v>
      </c>
      <c r="L91" s="18">
        <v>10.92</v>
      </c>
      <c r="M91" s="18"/>
      <c r="N91" s="18">
        <v>16.65</v>
      </c>
      <c r="O91" s="31">
        <v>77</v>
      </c>
      <c r="P91" s="31"/>
      <c r="Q91" s="31"/>
      <c r="R91" s="31"/>
      <c r="S91" s="31"/>
      <c r="T91" s="31"/>
      <c r="U91" s="31"/>
      <c r="V91" s="31"/>
      <c r="W91" s="31"/>
      <c r="X91" s="31"/>
      <c r="Y91" s="31"/>
      <c r="Z91" s="31"/>
      <c r="AA91" s="31"/>
      <c r="AB91" s="31"/>
      <c r="AC91" s="31"/>
      <c r="AD91" s="31"/>
      <c r="AE91" s="31"/>
      <c r="AF91" s="20" t="s">
        <v>66</v>
      </c>
      <c r="AG91" s="15" t="s">
        <v>131</v>
      </c>
      <c r="AH91" s="17"/>
    </row>
    <row r="92" spans="1:34" ht="12" customHeight="1">
      <c r="A92" s="17" t="s">
        <v>132</v>
      </c>
      <c r="B92" s="8" t="s">
        <v>46</v>
      </c>
      <c r="C92" s="5" t="s">
        <v>34</v>
      </c>
      <c r="D92" s="9">
        <v>39958</v>
      </c>
      <c r="E92" s="16">
        <v>0.6597222222222222</v>
      </c>
      <c r="F92" s="17">
        <v>301702</v>
      </c>
      <c r="G92" s="17">
        <v>6072865</v>
      </c>
      <c r="H92" s="18">
        <v>8.1</v>
      </c>
      <c r="I92" s="18">
        <v>17.5</v>
      </c>
      <c r="J92" s="18">
        <v>29.8</v>
      </c>
      <c r="K92" s="36">
        <v>153</v>
      </c>
      <c r="L92" s="18">
        <v>10.08</v>
      </c>
      <c r="M92" s="18"/>
      <c r="N92" s="18">
        <v>18.9</v>
      </c>
      <c r="O92" s="31">
        <v>81</v>
      </c>
      <c r="P92" s="31">
        <v>33</v>
      </c>
      <c r="Q92" s="31"/>
      <c r="R92" s="31"/>
      <c r="S92" s="31"/>
      <c r="T92" s="31"/>
      <c r="U92" s="31"/>
      <c r="V92" s="31"/>
      <c r="W92" s="31"/>
      <c r="X92" s="31"/>
      <c r="Y92" s="31"/>
      <c r="Z92" s="31"/>
      <c r="AA92" s="31"/>
      <c r="AB92" s="31"/>
      <c r="AC92" s="31"/>
      <c r="AD92" s="31"/>
      <c r="AE92" s="31"/>
      <c r="AF92" s="20" t="s">
        <v>51</v>
      </c>
      <c r="AG92" s="15" t="s">
        <v>133</v>
      </c>
      <c r="AH92" s="17"/>
    </row>
    <row r="93" spans="1:34" ht="12" customHeight="1">
      <c r="A93" s="17" t="s">
        <v>134</v>
      </c>
      <c r="B93" s="8" t="s">
        <v>46</v>
      </c>
      <c r="C93" s="5" t="s">
        <v>44</v>
      </c>
      <c r="D93" s="9">
        <v>39965</v>
      </c>
      <c r="E93" s="16">
        <v>0.6145833333333334</v>
      </c>
      <c r="F93" s="17"/>
      <c r="G93" s="17"/>
      <c r="H93" s="18">
        <v>5.25</v>
      </c>
      <c r="I93" s="18">
        <v>13.39</v>
      </c>
      <c r="J93" s="18">
        <v>51.7</v>
      </c>
      <c r="K93" s="36">
        <v>115.5</v>
      </c>
      <c r="L93" s="18">
        <v>3.19</v>
      </c>
      <c r="M93" s="18"/>
      <c r="N93" s="18">
        <v>43.24</v>
      </c>
      <c r="O93" s="31">
        <v>48</v>
      </c>
      <c r="P93" s="31">
        <v>125</v>
      </c>
      <c r="Q93" s="31"/>
      <c r="R93" s="31"/>
      <c r="S93" s="31"/>
      <c r="T93" s="31"/>
      <c r="U93" s="31"/>
      <c r="V93" s="31"/>
      <c r="W93" s="31"/>
      <c r="X93" s="31"/>
      <c r="Y93" s="31"/>
      <c r="Z93" s="31"/>
      <c r="AA93" s="31"/>
      <c r="AB93" s="31"/>
      <c r="AC93" s="31"/>
      <c r="AD93" s="31"/>
      <c r="AE93" s="31"/>
      <c r="AF93" s="20" t="s">
        <v>51</v>
      </c>
      <c r="AG93" s="15" t="s">
        <v>135</v>
      </c>
      <c r="AH93" s="17"/>
    </row>
    <row r="94" spans="1:34" ht="12" customHeight="1">
      <c r="A94" s="17" t="s">
        <v>136</v>
      </c>
      <c r="B94" s="8" t="s">
        <v>46</v>
      </c>
      <c r="C94" s="5" t="s">
        <v>44</v>
      </c>
      <c r="D94" s="9">
        <v>39965</v>
      </c>
      <c r="E94" s="16">
        <v>0.6215277777777778</v>
      </c>
      <c r="F94" s="17"/>
      <c r="G94" s="17"/>
      <c r="H94" s="18">
        <v>5.92</v>
      </c>
      <c r="I94" s="18">
        <v>13.98</v>
      </c>
      <c r="J94" s="18">
        <v>39.96</v>
      </c>
      <c r="K94" s="36">
        <v>22.1</v>
      </c>
      <c r="L94" s="18">
        <v>3.51</v>
      </c>
      <c r="M94" s="18"/>
      <c r="N94" s="18">
        <v>32.91</v>
      </c>
      <c r="O94" s="31">
        <v>115</v>
      </c>
      <c r="P94" s="31">
        <v>275</v>
      </c>
      <c r="Q94" s="31"/>
      <c r="R94" s="31"/>
      <c r="S94" s="31"/>
      <c r="T94" s="31"/>
      <c r="U94" s="31"/>
      <c r="V94" s="31"/>
      <c r="W94" s="31"/>
      <c r="X94" s="31"/>
      <c r="Y94" s="31"/>
      <c r="Z94" s="31"/>
      <c r="AA94" s="31"/>
      <c r="AB94" s="31"/>
      <c r="AC94" s="31"/>
      <c r="AD94" s="31"/>
      <c r="AE94" s="31"/>
      <c r="AF94" s="20" t="s">
        <v>51</v>
      </c>
      <c r="AG94" s="15" t="s">
        <v>137</v>
      </c>
      <c r="AH94" s="17"/>
    </row>
    <row r="95" spans="1:34" ht="12" customHeight="1">
      <c r="A95" s="17" t="s">
        <v>138</v>
      </c>
      <c r="B95" s="8" t="s">
        <v>46</v>
      </c>
      <c r="C95" s="5" t="s">
        <v>34</v>
      </c>
      <c r="D95" s="9">
        <v>39912</v>
      </c>
      <c r="Q95" s="31"/>
      <c r="R95" s="31"/>
      <c r="S95" s="31"/>
      <c r="T95" s="31"/>
      <c r="U95" s="31"/>
      <c r="V95" s="31"/>
      <c r="W95" s="31"/>
      <c r="X95" s="31"/>
      <c r="Y95" s="31"/>
      <c r="Z95" s="31"/>
      <c r="AA95" s="31"/>
      <c r="AB95" s="31"/>
      <c r="AC95" s="31"/>
      <c r="AD95" s="31"/>
      <c r="AE95" s="31"/>
      <c r="AF95" s="20" t="s">
        <v>51</v>
      </c>
      <c r="AH95" s="17"/>
    </row>
    <row r="96" spans="1:34" ht="12" customHeight="1">
      <c r="A96" s="17" t="s">
        <v>138</v>
      </c>
      <c r="B96" s="8" t="s">
        <v>46</v>
      </c>
      <c r="C96" s="5" t="s">
        <v>34</v>
      </c>
      <c r="D96" s="9">
        <v>39938</v>
      </c>
      <c r="E96" s="17"/>
      <c r="H96" s="18">
        <v>7.1</v>
      </c>
      <c r="I96" s="18"/>
      <c r="J96" s="18">
        <v>13.4</v>
      </c>
      <c r="K96" s="18"/>
      <c r="L96" s="18"/>
      <c r="M96" s="18"/>
      <c r="N96" s="18">
        <v>7.7</v>
      </c>
      <c r="O96" s="31">
        <v>215</v>
      </c>
      <c r="P96" s="18"/>
      <c r="AF96" s="5" t="s">
        <v>47</v>
      </c>
      <c r="AG96" s="14" t="s">
        <v>92</v>
      </c>
      <c r="AH96" s="17"/>
    </row>
    <row r="97" spans="1:34" ht="12" customHeight="1">
      <c r="A97" s="17" t="s">
        <v>138</v>
      </c>
      <c r="B97" s="8" t="s">
        <v>46</v>
      </c>
      <c r="C97" s="5" t="s">
        <v>44</v>
      </c>
      <c r="D97" s="9">
        <v>39941</v>
      </c>
      <c r="E97" s="16">
        <v>0.4166666666666667</v>
      </c>
      <c r="F97" s="17">
        <v>301825</v>
      </c>
      <c r="G97" s="17">
        <v>6071479</v>
      </c>
      <c r="H97" s="18">
        <v>3.74</v>
      </c>
      <c r="I97" s="18">
        <v>14.16</v>
      </c>
      <c r="J97" s="18">
        <v>31.608</v>
      </c>
      <c r="K97" s="19">
        <v>449.4</v>
      </c>
      <c r="L97" s="17">
        <v>4.06</v>
      </c>
      <c r="M97" s="17"/>
      <c r="N97" s="18">
        <v>25.92</v>
      </c>
      <c r="O97" s="17"/>
      <c r="P97" s="17">
        <v>1700</v>
      </c>
      <c r="Q97" s="18"/>
      <c r="R97" s="18"/>
      <c r="S97" s="18"/>
      <c r="T97" s="18"/>
      <c r="U97" s="18"/>
      <c r="V97" s="18"/>
      <c r="W97" s="18"/>
      <c r="X97" s="18"/>
      <c r="Y97" s="18"/>
      <c r="Z97" s="18"/>
      <c r="AA97" s="18"/>
      <c r="AB97" s="18"/>
      <c r="AC97" s="18"/>
      <c r="AD97" s="18"/>
      <c r="AE97" s="18"/>
      <c r="AF97" s="20" t="s">
        <v>51</v>
      </c>
      <c r="AG97" s="15" t="s">
        <v>139</v>
      </c>
      <c r="AH97" s="17"/>
    </row>
    <row r="98" spans="1:33" ht="12" customHeight="1">
      <c r="A98" s="17" t="s">
        <v>138</v>
      </c>
      <c r="B98" s="8" t="s">
        <v>46</v>
      </c>
      <c r="C98" s="5" t="s">
        <v>44</v>
      </c>
      <c r="D98" s="9">
        <v>39947</v>
      </c>
      <c r="E98" s="16">
        <v>0.611111111111111</v>
      </c>
      <c r="F98" s="17">
        <v>301707</v>
      </c>
      <c r="G98" s="17">
        <v>6071310</v>
      </c>
      <c r="H98" s="18">
        <v>3.27</v>
      </c>
      <c r="I98" s="18">
        <v>16.1</v>
      </c>
      <c r="J98" s="18">
        <v>29.6</v>
      </c>
      <c r="K98" s="19">
        <v>410</v>
      </c>
      <c r="L98" s="17">
        <v>2.83</v>
      </c>
      <c r="M98" s="17"/>
      <c r="N98" s="18">
        <v>18.8</v>
      </c>
      <c r="O98" s="17"/>
      <c r="P98" s="17">
        <f>1.62*500</f>
        <v>810</v>
      </c>
      <c r="Q98" s="17"/>
      <c r="R98" s="17"/>
      <c r="S98" s="17"/>
      <c r="T98" s="17"/>
      <c r="U98" s="17"/>
      <c r="V98" s="17"/>
      <c r="W98" s="17"/>
      <c r="X98" s="17"/>
      <c r="Y98" s="17"/>
      <c r="Z98" s="17"/>
      <c r="AA98" s="17"/>
      <c r="AB98" s="17"/>
      <c r="AC98" s="17"/>
      <c r="AD98" s="17"/>
      <c r="AE98" s="17"/>
      <c r="AF98" s="20" t="s">
        <v>47</v>
      </c>
      <c r="AG98" s="15" t="s">
        <v>140</v>
      </c>
    </row>
    <row r="99" spans="1:32" ht="12" customHeight="1">
      <c r="A99" s="17" t="s">
        <v>138</v>
      </c>
      <c r="B99" s="8" t="s">
        <v>46</v>
      </c>
      <c r="C99" s="5" t="s">
        <v>34</v>
      </c>
      <c r="D99" s="9">
        <v>39947</v>
      </c>
      <c r="E99" s="16">
        <v>0.611111111111111</v>
      </c>
      <c r="F99" s="17">
        <v>302014</v>
      </c>
      <c r="G99" s="17">
        <v>6071428</v>
      </c>
      <c r="H99" s="18">
        <v>7.44</v>
      </c>
      <c r="I99" s="18">
        <v>17.7</v>
      </c>
      <c r="J99" s="18">
        <v>26.5</v>
      </c>
      <c r="K99" s="19">
        <v>104</v>
      </c>
      <c r="L99" s="17">
        <v>6.53</v>
      </c>
      <c r="M99" s="18"/>
      <c r="N99" s="18">
        <v>16.9</v>
      </c>
      <c r="O99" s="17">
        <f>0.12*300</f>
        <v>36</v>
      </c>
      <c r="P99" s="17">
        <f>0.16*100</f>
        <v>16</v>
      </c>
      <c r="Q99" s="17"/>
      <c r="R99" s="17"/>
      <c r="S99" s="17"/>
      <c r="T99" s="17"/>
      <c r="U99" s="17"/>
      <c r="V99" s="17"/>
      <c r="W99" s="17"/>
      <c r="X99" s="17"/>
      <c r="Y99" s="17"/>
      <c r="Z99" s="17"/>
      <c r="AA99" s="17"/>
      <c r="AB99" s="17"/>
      <c r="AC99" s="17"/>
      <c r="AD99" s="17"/>
      <c r="AE99" s="17"/>
      <c r="AF99" s="20" t="s">
        <v>66</v>
      </c>
    </row>
    <row r="100" spans="1:33" ht="12" customHeight="1">
      <c r="A100" s="17" t="s">
        <v>138</v>
      </c>
      <c r="B100" s="8" t="s">
        <v>46</v>
      </c>
      <c r="C100" s="5" t="s">
        <v>34</v>
      </c>
      <c r="D100" s="9">
        <v>39951</v>
      </c>
      <c r="E100" s="16">
        <v>0.5416666666666666</v>
      </c>
      <c r="F100" s="5">
        <v>302192</v>
      </c>
      <c r="G100" s="5">
        <v>6071732</v>
      </c>
      <c r="H100" s="18">
        <v>6.94</v>
      </c>
      <c r="I100" s="38">
        <v>17.6</v>
      </c>
      <c r="J100" s="26">
        <v>28</v>
      </c>
      <c r="K100" s="39">
        <v>62</v>
      </c>
      <c r="L100" s="18">
        <v>6.55</v>
      </c>
      <c r="M100" s="18"/>
      <c r="N100" s="18">
        <v>17.6</v>
      </c>
      <c r="O100" s="40">
        <v>75</v>
      </c>
      <c r="P100" s="31"/>
      <c r="Q100" s="17"/>
      <c r="R100" s="17"/>
      <c r="S100" s="17"/>
      <c r="T100" s="17"/>
      <c r="U100" s="17"/>
      <c r="V100" s="17"/>
      <c r="W100" s="17"/>
      <c r="X100" s="17"/>
      <c r="Y100" s="17"/>
      <c r="Z100" s="17"/>
      <c r="AA100" s="17"/>
      <c r="AB100" s="17"/>
      <c r="AC100" s="17"/>
      <c r="AD100" s="17"/>
      <c r="AE100" s="17"/>
      <c r="AF100" s="20" t="s">
        <v>47</v>
      </c>
      <c r="AG100" s="15" t="s">
        <v>141</v>
      </c>
    </row>
    <row r="101" spans="1:33" ht="12" customHeight="1">
      <c r="A101" s="17" t="s">
        <v>138</v>
      </c>
      <c r="B101" s="8" t="s">
        <v>46</v>
      </c>
      <c r="C101" s="5" t="s">
        <v>34</v>
      </c>
      <c r="D101" s="9">
        <v>39953</v>
      </c>
      <c r="E101" s="16">
        <v>0.6701388888888888</v>
      </c>
      <c r="F101" s="5">
        <v>302192</v>
      </c>
      <c r="G101" s="5">
        <v>6071732</v>
      </c>
      <c r="H101" s="18">
        <v>6.02</v>
      </c>
      <c r="I101" s="38">
        <v>18.01</v>
      </c>
      <c r="J101" s="26">
        <v>33.3</v>
      </c>
      <c r="K101" s="39">
        <v>256.1</v>
      </c>
      <c r="L101" s="18">
        <v>6.26</v>
      </c>
      <c r="M101" s="18"/>
      <c r="N101" s="18">
        <v>25.02</v>
      </c>
      <c r="O101" s="40">
        <v>36</v>
      </c>
      <c r="P101" s="31"/>
      <c r="Q101" s="31"/>
      <c r="R101" s="31"/>
      <c r="S101" s="31"/>
      <c r="T101" s="31"/>
      <c r="U101" s="31"/>
      <c r="V101" s="31"/>
      <c r="W101" s="31"/>
      <c r="X101" s="31"/>
      <c r="Y101" s="31"/>
      <c r="Z101" s="31"/>
      <c r="AA101" s="31"/>
      <c r="AB101" s="31"/>
      <c r="AC101" s="31"/>
      <c r="AD101" s="31"/>
      <c r="AE101" s="31"/>
      <c r="AF101" s="20" t="s">
        <v>51</v>
      </c>
      <c r="AG101" s="15" t="s">
        <v>142</v>
      </c>
    </row>
    <row r="102" spans="1:33" ht="12" customHeight="1">
      <c r="A102" s="17" t="s">
        <v>138</v>
      </c>
      <c r="B102" s="8" t="s">
        <v>46</v>
      </c>
      <c r="C102" s="5" t="s">
        <v>34</v>
      </c>
      <c r="D102" s="9">
        <v>39955</v>
      </c>
      <c r="E102" s="16">
        <v>0.6145833333333334</v>
      </c>
      <c r="F102" s="5">
        <v>302192</v>
      </c>
      <c r="G102" s="5">
        <v>6071732</v>
      </c>
      <c r="H102" s="18">
        <v>2.81</v>
      </c>
      <c r="I102" s="38">
        <v>18.05</v>
      </c>
      <c r="J102" s="26">
        <v>39.35</v>
      </c>
      <c r="K102" s="39">
        <v>444.2</v>
      </c>
      <c r="L102" s="18">
        <v>5.54</v>
      </c>
      <c r="M102" s="18"/>
      <c r="N102" s="18">
        <v>29.49</v>
      </c>
      <c r="O102" s="40"/>
      <c r="P102" s="31">
        <v>390</v>
      </c>
      <c r="Q102" s="31"/>
      <c r="R102" s="31"/>
      <c r="S102" s="31"/>
      <c r="T102" s="31"/>
      <c r="U102" s="31"/>
      <c r="V102" s="31"/>
      <c r="W102" s="31"/>
      <c r="X102" s="31"/>
      <c r="Y102" s="31"/>
      <c r="Z102" s="31"/>
      <c r="AA102" s="31"/>
      <c r="AB102" s="31"/>
      <c r="AC102" s="31"/>
      <c r="AD102" s="31"/>
      <c r="AE102" s="31"/>
      <c r="AF102" s="20" t="s">
        <v>51</v>
      </c>
      <c r="AG102" s="15" t="s">
        <v>142</v>
      </c>
    </row>
    <row r="103" spans="1:33" ht="12" customHeight="1">
      <c r="A103" s="17" t="s">
        <v>138</v>
      </c>
      <c r="B103" s="8" t="s">
        <v>46</v>
      </c>
      <c r="C103" s="5" t="s">
        <v>34</v>
      </c>
      <c r="D103" s="9">
        <v>39957</v>
      </c>
      <c r="E103" s="16">
        <v>0.576388888888889</v>
      </c>
      <c r="F103" s="5">
        <v>302192</v>
      </c>
      <c r="G103" s="5">
        <v>6071732</v>
      </c>
      <c r="H103" s="18">
        <v>2.82</v>
      </c>
      <c r="I103" s="38">
        <v>15.7</v>
      </c>
      <c r="J103" s="26">
        <v>31.9</v>
      </c>
      <c r="K103" s="39">
        <v>462</v>
      </c>
      <c r="L103" s="18">
        <v>6.19</v>
      </c>
      <c r="M103" s="18"/>
      <c r="N103" s="18">
        <v>20.5</v>
      </c>
      <c r="O103" s="40"/>
      <c r="P103" s="31">
        <v>1160</v>
      </c>
      <c r="Q103" s="31"/>
      <c r="R103" s="31"/>
      <c r="S103" s="31"/>
      <c r="T103" s="31"/>
      <c r="U103" s="31"/>
      <c r="V103" s="31"/>
      <c r="W103" s="31"/>
      <c r="X103" s="31"/>
      <c r="Y103" s="31"/>
      <c r="Z103" s="31"/>
      <c r="AA103" s="31"/>
      <c r="AB103" s="31"/>
      <c r="AC103" s="31"/>
      <c r="AD103" s="31"/>
      <c r="AE103" s="31"/>
      <c r="AF103" s="20" t="s">
        <v>51</v>
      </c>
      <c r="AG103" s="15" t="s">
        <v>143</v>
      </c>
    </row>
    <row r="104" spans="1:33" ht="12" customHeight="1">
      <c r="A104" s="17" t="s">
        <v>138</v>
      </c>
      <c r="B104" s="8" t="s">
        <v>46</v>
      </c>
      <c r="C104" s="5" t="s">
        <v>34</v>
      </c>
      <c r="D104" s="9">
        <v>39958</v>
      </c>
      <c r="E104" s="16">
        <v>0.5208333333333334</v>
      </c>
      <c r="F104" s="5">
        <v>302192</v>
      </c>
      <c r="G104" s="5">
        <v>6071732</v>
      </c>
      <c r="H104" s="18">
        <v>3.01</v>
      </c>
      <c r="I104" s="38">
        <v>19.4</v>
      </c>
      <c r="J104" s="26">
        <v>26.9</v>
      </c>
      <c r="K104" s="39">
        <v>478</v>
      </c>
      <c r="L104" s="18">
        <v>5.09</v>
      </c>
      <c r="M104" s="18"/>
      <c r="N104" s="18">
        <v>10.3</v>
      </c>
      <c r="O104" s="40"/>
      <c r="P104" s="31">
        <v>965</v>
      </c>
      <c r="Q104" s="31"/>
      <c r="R104" s="31"/>
      <c r="S104" s="31"/>
      <c r="T104" s="31"/>
      <c r="U104" s="31"/>
      <c r="V104" s="31"/>
      <c r="W104" s="31"/>
      <c r="X104" s="31"/>
      <c r="Y104" s="31"/>
      <c r="Z104" s="31"/>
      <c r="AA104" s="31"/>
      <c r="AB104" s="31"/>
      <c r="AC104" s="31"/>
      <c r="AD104" s="31"/>
      <c r="AE104" s="31"/>
      <c r="AF104" s="20" t="s">
        <v>51</v>
      </c>
      <c r="AG104" s="15" t="s">
        <v>144</v>
      </c>
    </row>
    <row r="105" spans="1:33" ht="12" customHeight="1">
      <c r="A105" s="17" t="s">
        <v>138</v>
      </c>
      <c r="B105" s="8" t="s">
        <v>46</v>
      </c>
      <c r="C105" s="5" t="s">
        <v>34</v>
      </c>
      <c r="D105" s="37">
        <v>39960</v>
      </c>
      <c r="E105" s="29">
        <v>0.48194444444444445</v>
      </c>
      <c r="F105" s="5" t="s">
        <v>78</v>
      </c>
      <c r="G105" s="5" t="s">
        <v>78</v>
      </c>
      <c r="H105" s="5">
        <v>4.43</v>
      </c>
      <c r="I105" s="5">
        <v>14.9</v>
      </c>
      <c r="J105" s="27">
        <v>19</v>
      </c>
      <c r="K105" s="30" t="s">
        <v>145</v>
      </c>
      <c r="L105" s="5">
        <v>9.28</v>
      </c>
      <c r="M105" s="5" t="s">
        <v>78</v>
      </c>
      <c r="N105" s="27">
        <v>11.97</v>
      </c>
      <c r="O105" s="5">
        <v>26</v>
      </c>
      <c r="P105" s="5">
        <v>88</v>
      </c>
      <c r="Q105" s="31" t="s">
        <v>78</v>
      </c>
      <c r="R105" s="31" t="s">
        <v>78</v>
      </c>
      <c r="S105" s="31" t="s">
        <v>78</v>
      </c>
      <c r="T105" s="31" t="s">
        <v>78</v>
      </c>
      <c r="U105" s="31" t="s">
        <v>78</v>
      </c>
      <c r="V105" s="31" t="s">
        <v>78</v>
      </c>
      <c r="W105" s="31" t="s">
        <v>78</v>
      </c>
      <c r="X105" s="31" t="s">
        <v>78</v>
      </c>
      <c r="Y105" s="31" t="s">
        <v>78</v>
      </c>
      <c r="Z105" s="31" t="s">
        <v>78</v>
      </c>
      <c r="AA105" s="31" t="s">
        <v>78</v>
      </c>
      <c r="AB105" s="31" t="s">
        <v>78</v>
      </c>
      <c r="AC105" s="31" t="s">
        <v>78</v>
      </c>
      <c r="AD105" s="31" t="s">
        <v>78</v>
      </c>
      <c r="AE105" s="31" t="s">
        <v>78</v>
      </c>
      <c r="AF105" s="5" t="s">
        <v>66</v>
      </c>
      <c r="AG105" s="15" t="s">
        <v>146</v>
      </c>
    </row>
    <row r="106" spans="1:33" ht="12" customHeight="1">
      <c r="A106" s="17" t="s">
        <v>138</v>
      </c>
      <c r="B106" s="8" t="s">
        <v>46</v>
      </c>
      <c r="C106" s="5" t="s">
        <v>34</v>
      </c>
      <c r="D106" s="9">
        <v>39961</v>
      </c>
      <c r="E106" s="16">
        <v>0.47222222222222227</v>
      </c>
      <c r="F106" s="5">
        <v>302192</v>
      </c>
      <c r="G106" s="5">
        <v>6071732</v>
      </c>
      <c r="H106" s="18">
        <v>3.04</v>
      </c>
      <c r="I106" s="38">
        <v>12.97</v>
      </c>
      <c r="J106" s="26">
        <v>19.861</v>
      </c>
      <c r="K106" s="39">
        <v>444.8</v>
      </c>
      <c r="L106" s="18">
        <v>3.72</v>
      </c>
      <c r="M106" s="18"/>
      <c r="N106" s="18">
        <v>16.74</v>
      </c>
      <c r="O106" s="40"/>
      <c r="P106" s="31">
        <v>250</v>
      </c>
      <c r="Q106" s="31"/>
      <c r="R106" s="31"/>
      <c r="S106" s="31"/>
      <c r="T106" s="31"/>
      <c r="U106" s="31"/>
      <c r="V106" s="31"/>
      <c r="W106" s="31"/>
      <c r="X106" s="31"/>
      <c r="Y106" s="31"/>
      <c r="Z106" s="31"/>
      <c r="AA106" s="31"/>
      <c r="AB106" s="31"/>
      <c r="AC106" s="31"/>
      <c r="AD106" s="31"/>
      <c r="AE106" s="31"/>
      <c r="AF106" s="20" t="s">
        <v>51</v>
      </c>
      <c r="AG106" s="15" t="s">
        <v>147</v>
      </c>
    </row>
    <row r="107" spans="1:33" ht="12" customHeight="1">
      <c r="A107" s="17" t="s">
        <v>138</v>
      </c>
      <c r="B107" s="8" t="s">
        <v>46</v>
      </c>
      <c r="C107" s="5" t="s">
        <v>34</v>
      </c>
      <c r="D107" s="37">
        <v>39962</v>
      </c>
      <c r="E107" s="29">
        <v>0.4166666666666667</v>
      </c>
      <c r="F107" s="5" t="s">
        <v>78</v>
      </c>
      <c r="G107" s="5" t="s">
        <v>78</v>
      </c>
      <c r="H107" s="5">
        <v>4.22</v>
      </c>
      <c r="I107" s="5">
        <v>10.5</v>
      </c>
      <c r="J107" s="27">
        <v>20.07</v>
      </c>
      <c r="K107" s="30" t="s">
        <v>148</v>
      </c>
      <c r="L107" s="5">
        <v>9.72</v>
      </c>
      <c r="M107" s="5" t="s">
        <v>78</v>
      </c>
      <c r="N107" s="27">
        <v>12.64</v>
      </c>
      <c r="O107" s="5">
        <v>9</v>
      </c>
      <c r="P107" s="5">
        <v>95</v>
      </c>
      <c r="Q107" s="31" t="s">
        <v>78</v>
      </c>
      <c r="R107" s="31" t="s">
        <v>78</v>
      </c>
      <c r="S107" s="31" t="s">
        <v>78</v>
      </c>
      <c r="T107" s="31" t="s">
        <v>78</v>
      </c>
      <c r="U107" s="31" t="s">
        <v>78</v>
      </c>
      <c r="V107" s="31" t="s">
        <v>78</v>
      </c>
      <c r="W107" s="31" t="s">
        <v>78</v>
      </c>
      <c r="X107" s="31" t="s">
        <v>78</v>
      </c>
      <c r="Y107" s="31" t="s">
        <v>78</v>
      </c>
      <c r="Z107" s="31" t="s">
        <v>78</v>
      </c>
      <c r="AA107" s="31" t="s">
        <v>78</v>
      </c>
      <c r="AB107" s="31" t="s">
        <v>78</v>
      </c>
      <c r="AC107" s="31" t="s">
        <v>78</v>
      </c>
      <c r="AD107" s="31" t="s">
        <v>78</v>
      </c>
      <c r="AE107" s="31" t="s">
        <v>78</v>
      </c>
      <c r="AF107" s="5" t="s">
        <v>66</v>
      </c>
      <c r="AG107" s="15" t="s">
        <v>149</v>
      </c>
    </row>
    <row r="108" spans="1:33" ht="12" customHeight="1">
      <c r="A108" s="17" t="s">
        <v>138</v>
      </c>
      <c r="B108" s="8" t="s">
        <v>46</v>
      </c>
      <c r="C108" s="5" t="s">
        <v>44</v>
      </c>
      <c r="D108" s="41">
        <v>39962</v>
      </c>
      <c r="E108" s="42">
        <v>0.6986111111111111</v>
      </c>
      <c r="F108" s="5">
        <v>302192</v>
      </c>
      <c r="G108" s="5">
        <v>6071732</v>
      </c>
      <c r="H108" s="43">
        <v>3.44</v>
      </c>
      <c r="I108" s="43">
        <v>13.1</v>
      </c>
      <c r="J108" s="44">
        <v>36.9</v>
      </c>
      <c r="K108" s="45" t="s">
        <v>150</v>
      </c>
      <c r="L108" s="43">
        <v>3.72</v>
      </c>
      <c r="M108" s="43" t="s">
        <v>78</v>
      </c>
      <c r="N108" s="44">
        <v>24.2</v>
      </c>
      <c r="O108" s="43" t="s">
        <v>78</v>
      </c>
      <c r="P108" s="43">
        <v>1775</v>
      </c>
      <c r="Q108" s="31" t="s">
        <v>78</v>
      </c>
      <c r="R108" s="31" t="s">
        <v>78</v>
      </c>
      <c r="S108" s="31" t="s">
        <v>78</v>
      </c>
      <c r="T108" s="31" t="s">
        <v>78</v>
      </c>
      <c r="U108" s="31" t="s">
        <v>78</v>
      </c>
      <c r="V108" s="31" t="s">
        <v>78</v>
      </c>
      <c r="W108" s="31" t="s">
        <v>78</v>
      </c>
      <c r="X108" s="31" t="s">
        <v>78</v>
      </c>
      <c r="Y108" s="31" t="s">
        <v>78</v>
      </c>
      <c r="Z108" s="31" t="s">
        <v>78</v>
      </c>
      <c r="AA108" s="31" t="s">
        <v>78</v>
      </c>
      <c r="AB108" s="31" t="s">
        <v>78</v>
      </c>
      <c r="AC108" s="31" t="s">
        <v>78</v>
      </c>
      <c r="AD108" s="31" t="s">
        <v>78</v>
      </c>
      <c r="AE108" s="31" t="s">
        <v>78</v>
      </c>
      <c r="AF108" s="43" t="s">
        <v>66</v>
      </c>
      <c r="AG108" s="46" t="s">
        <v>151</v>
      </c>
    </row>
    <row r="109" spans="1:33" ht="12" customHeight="1">
      <c r="A109" s="17" t="s">
        <v>138</v>
      </c>
      <c r="B109" s="8" t="s">
        <v>46</v>
      </c>
      <c r="C109" s="5" t="s">
        <v>34</v>
      </c>
      <c r="D109" s="37">
        <v>39962</v>
      </c>
      <c r="E109" s="29">
        <v>0.6493055555555556</v>
      </c>
      <c r="F109" s="5">
        <v>302152</v>
      </c>
      <c r="G109" s="5">
        <v>6071767</v>
      </c>
      <c r="H109" s="5">
        <v>6.18</v>
      </c>
      <c r="I109" s="5">
        <v>13.5</v>
      </c>
      <c r="J109" s="27">
        <v>19.07</v>
      </c>
      <c r="K109" s="30" t="s">
        <v>152</v>
      </c>
      <c r="L109" s="5">
        <v>8.67</v>
      </c>
      <c r="M109" s="5" t="s">
        <v>78</v>
      </c>
      <c r="N109" s="27">
        <v>12.01</v>
      </c>
      <c r="O109" s="5">
        <v>32</v>
      </c>
      <c r="P109" s="5">
        <v>16</v>
      </c>
      <c r="Q109" s="31" t="s">
        <v>78</v>
      </c>
      <c r="R109" s="31" t="s">
        <v>78</v>
      </c>
      <c r="S109" s="31" t="s">
        <v>78</v>
      </c>
      <c r="T109" s="31" t="s">
        <v>78</v>
      </c>
      <c r="U109" s="31" t="s">
        <v>78</v>
      </c>
      <c r="V109" s="31" t="s">
        <v>78</v>
      </c>
      <c r="W109" s="31" t="s">
        <v>78</v>
      </c>
      <c r="X109" s="31" t="s">
        <v>78</v>
      </c>
      <c r="Y109" s="31" t="s">
        <v>78</v>
      </c>
      <c r="Z109" s="31" t="s">
        <v>78</v>
      </c>
      <c r="AA109" s="31" t="s">
        <v>78</v>
      </c>
      <c r="AB109" s="31" t="s">
        <v>78</v>
      </c>
      <c r="AC109" s="31" t="s">
        <v>78</v>
      </c>
      <c r="AD109" s="31" t="s">
        <v>78</v>
      </c>
      <c r="AE109" s="31" t="s">
        <v>78</v>
      </c>
      <c r="AF109" s="5" t="s">
        <v>66</v>
      </c>
      <c r="AG109" s="15" t="s">
        <v>153</v>
      </c>
    </row>
    <row r="110" spans="1:33" ht="12" customHeight="1">
      <c r="A110" s="17" t="s">
        <v>138</v>
      </c>
      <c r="B110" s="8" t="s">
        <v>46</v>
      </c>
      <c r="C110" s="5" t="s">
        <v>34</v>
      </c>
      <c r="D110" s="9">
        <v>39965</v>
      </c>
      <c r="E110" s="16">
        <v>0.5</v>
      </c>
      <c r="F110" s="5">
        <v>302192</v>
      </c>
      <c r="G110" s="5">
        <v>6071732</v>
      </c>
      <c r="H110" s="18">
        <v>6.35</v>
      </c>
      <c r="I110" s="38">
        <v>10.45</v>
      </c>
      <c r="J110" s="26">
        <v>24</v>
      </c>
      <c r="K110" s="39">
        <v>109.6</v>
      </c>
      <c r="L110" s="18">
        <v>10.45</v>
      </c>
      <c r="M110" s="18"/>
      <c r="N110" s="18">
        <v>19.44</v>
      </c>
      <c r="O110" s="40">
        <v>19</v>
      </c>
      <c r="P110" s="31"/>
      <c r="Q110" s="31"/>
      <c r="R110" s="31"/>
      <c r="S110" s="31"/>
      <c r="T110" s="31"/>
      <c r="U110" s="31"/>
      <c r="V110" s="31"/>
      <c r="W110" s="31"/>
      <c r="X110" s="31"/>
      <c r="Y110" s="31"/>
      <c r="Z110" s="31"/>
      <c r="AA110" s="31"/>
      <c r="AB110" s="31"/>
      <c r="AC110" s="31"/>
      <c r="AD110" s="31"/>
      <c r="AE110" s="31"/>
      <c r="AF110" s="20" t="s">
        <v>51</v>
      </c>
      <c r="AG110" s="15" t="s">
        <v>154</v>
      </c>
    </row>
    <row r="111" spans="1:32" ht="12" customHeight="1">
      <c r="A111" s="17" t="s">
        <v>138</v>
      </c>
      <c r="B111" s="8" t="s">
        <v>46</v>
      </c>
      <c r="C111" s="5" t="s">
        <v>34</v>
      </c>
      <c r="D111" s="9">
        <v>39968</v>
      </c>
      <c r="E111" s="16">
        <v>0.0625</v>
      </c>
      <c r="H111" s="18">
        <v>6.1</v>
      </c>
      <c r="I111" s="38">
        <v>11.2</v>
      </c>
      <c r="J111" s="26">
        <v>22.3</v>
      </c>
      <c r="K111" s="40"/>
      <c r="L111" s="18">
        <v>8.67</v>
      </c>
      <c r="M111" s="18"/>
      <c r="N111" s="18">
        <v>17.5</v>
      </c>
      <c r="O111" s="40">
        <v>15</v>
      </c>
      <c r="P111" s="31">
        <v>20</v>
      </c>
      <c r="Q111" s="31"/>
      <c r="R111" s="31"/>
      <c r="S111" s="31"/>
      <c r="T111" s="31"/>
      <c r="U111" s="31"/>
      <c r="V111" s="31"/>
      <c r="W111" s="31"/>
      <c r="X111" s="31"/>
      <c r="Y111" s="31"/>
      <c r="Z111" s="31"/>
      <c r="AA111" s="31"/>
      <c r="AB111" s="31"/>
      <c r="AC111" s="31"/>
      <c r="AD111" s="31"/>
      <c r="AE111" s="31"/>
      <c r="AF111" s="20" t="s">
        <v>51</v>
      </c>
    </row>
    <row r="112" spans="1:33" ht="12" customHeight="1">
      <c r="A112" s="17" t="s">
        <v>138</v>
      </c>
      <c r="B112" s="8" t="s">
        <v>46</v>
      </c>
      <c r="C112" s="5" t="s">
        <v>34</v>
      </c>
      <c r="D112" s="9">
        <v>39973</v>
      </c>
      <c r="E112" s="16">
        <v>0.4930555555555556</v>
      </c>
      <c r="H112" s="18">
        <v>4.56</v>
      </c>
      <c r="I112" s="38">
        <v>12.7</v>
      </c>
      <c r="J112" s="26">
        <v>22.937</v>
      </c>
      <c r="K112" s="40"/>
      <c r="L112" s="18">
        <v>8.14</v>
      </c>
      <c r="M112" s="18"/>
      <c r="N112" s="18">
        <v>15.593</v>
      </c>
      <c r="O112" s="40">
        <v>9</v>
      </c>
      <c r="P112" s="31">
        <v>145</v>
      </c>
      <c r="Q112" s="31"/>
      <c r="R112" s="31"/>
      <c r="S112" s="31"/>
      <c r="T112" s="31"/>
      <c r="U112" s="31"/>
      <c r="V112" s="31"/>
      <c r="W112" s="31"/>
      <c r="X112" s="31"/>
      <c r="Y112" s="31"/>
      <c r="Z112" s="31"/>
      <c r="AA112" s="31"/>
      <c r="AB112" s="31"/>
      <c r="AC112" s="31"/>
      <c r="AD112" s="31"/>
      <c r="AE112" s="31"/>
      <c r="AF112" s="20" t="s">
        <v>51</v>
      </c>
      <c r="AG112" s="15" t="s">
        <v>155</v>
      </c>
    </row>
    <row r="113" spans="1:32" ht="12" customHeight="1">
      <c r="A113" s="17" t="s">
        <v>138</v>
      </c>
      <c r="B113" s="8" t="s">
        <v>46</v>
      </c>
      <c r="C113" s="5" t="s">
        <v>34</v>
      </c>
      <c r="D113" s="9">
        <v>39976</v>
      </c>
      <c r="E113" s="16">
        <v>0.4826388888888889</v>
      </c>
      <c r="H113" s="18">
        <v>3.72</v>
      </c>
      <c r="I113" s="38">
        <v>11</v>
      </c>
      <c r="J113" s="26">
        <v>19.4</v>
      </c>
      <c r="K113" s="40">
        <v>347.8</v>
      </c>
      <c r="L113" s="18">
        <v>7.12</v>
      </c>
      <c r="M113" s="18"/>
      <c r="N113" s="18">
        <v>13.663</v>
      </c>
      <c r="O113" s="40">
        <v>0</v>
      </c>
      <c r="P113" s="31">
        <f>0.28*500</f>
        <v>140</v>
      </c>
      <c r="Q113" s="31"/>
      <c r="R113" s="31"/>
      <c r="S113" s="31">
        <v>510</v>
      </c>
      <c r="T113" s="31"/>
      <c r="U113" s="31"/>
      <c r="V113" s="31"/>
      <c r="W113" s="31"/>
      <c r="X113" s="31"/>
      <c r="Y113" s="31"/>
      <c r="Z113" s="31"/>
      <c r="AA113" s="31"/>
      <c r="AB113" s="31"/>
      <c r="AC113" s="31"/>
      <c r="AD113" s="31"/>
      <c r="AE113" s="31"/>
      <c r="AF113" s="20" t="s">
        <v>51</v>
      </c>
    </row>
    <row r="114" spans="1:32" ht="12" customHeight="1">
      <c r="A114" s="17" t="s">
        <v>138</v>
      </c>
      <c r="B114" s="8" t="s">
        <v>46</v>
      </c>
      <c r="C114" s="5" t="s">
        <v>34</v>
      </c>
      <c r="D114" s="9">
        <v>39979</v>
      </c>
      <c r="E114" s="16">
        <v>0.46875</v>
      </c>
      <c r="H114" s="18">
        <v>3.64</v>
      </c>
      <c r="I114" s="38">
        <v>15</v>
      </c>
      <c r="J114" s="26">
        <v>24.8</v>
      </c>
      <c r="K114" s="40">
        <v>389.4</v>
      </c>
      <c r="L114" s="18">
        <v>6.77</v>
      </c>
      <c r="M114" s="18"/>
      <c r="N114" s="18">
        <v>16.139</v>
      </c>
      <c r="O114" s="40">
        <v>0</v>
      </c>
      <c r="P114" s="31">
        <f>0.34*500</f>
        <v>170</v>
      </c>
      <c r="Q114" s="31"/>
      <c r="R114" s="31"/>
      <c r="S114" s="31">
        <v>550</v>
      </c>
      <c r="T114" s="31"/>
      <c r="U114" s="31"/>
      <c r="V114" s="31"/>
      <c r="W114" s="31"/>
      <c r="X114" s="31"/>
      <c r="Y114" s="31"/>
      <c r="Z114" s="31"/>
      <c r="AA114" s="31"/>
      <c r="AB114" s="31"/>
      <c r="AC114" s="31"/>
      <c r="AD114" s="31"/>
      <c r="AE114" s="31"/>
      <c r="AF114" s="20" t="s">
        <v>51</v>
      </c>
    </row>
    <row r="115" spans="1:33" ht="12" customHeight="1">
      <c r="A115" s="17" t="s">
        <v>138</v>
      </c>
      <c r="B115" s="8" t="s">
        <v>46</v>
      </c>
      <c r="C115" s="5" t="s">
        <v>34</v>
      </c>
      <c r="D115" s="9">
        <v>39983</v>
      </c>
      <c r="E115" s="16">
        <v>0.513888888888889</v>
      </c>
      <c r="H115" s="18">
        <v>6.45</v>
      </c>
      <c r="I115" s="38">
        <v>14</v>
      </c>
      <c r="J115" s="26">
        <v>24.4</v>
      </c>
      <c r="K115" s="40">
        <v>95.4</v>
      </c>
      <c r="L115" s="18">
        <v>11.5</v>
      </c>
      <c r="M115" s="18"/>
      <c r="N115" s="18">
        <v>20.1</v>
      </c>
      <c r="O115" s="40">
        <v>21</v>
      </c>
      <c r="P115" s="31">
        <v>0</v>
      </c>
      <c r="Q115" s="31"/>
      <c r="R115" s="31"/>
      <c r="S115" s="31">
        <v>0</v>
      </c>
      <c r="T115" s="31"/>
      <c r="U115" s="31"/>
      <c r="V115" s="31"/>
      <c r="W115" s="31"/>
      <c r="X115" s="31"/>
      <c r="Y115" s="31"/>
      <c r="Z115" s="31"/>
      <c r="AA115" s="31"/>
      <c r="AB115" s="31"/>
      <c r="AC115" s="31"/>
      <c r="AD115" s="31"/>
      <c r="AE115" s="31"/>
      <c r="AF115" s="20" t="s">
        <v>51</v>
      </c>
      <c r="AG115" s="15" t="s">
        <v>156</v>
      </c>
    </row>
    <row r="116" spans="1:33" ht="12" customHeight="1">
      <c r="A116" s="17" t="s">
        <v>138</v>
      </c>
      <c r="B116" s="8" t="s">
        <v>46</v>
      </c>
      <c r="C116" s="5" t="s">
        <v>34</v>
      </c>
      <c r="D116" s="9">
        <v>39986</v>
      </c>
      <c r="E116" s="16">
        <v>0.4861111111111111</v>
      </c>
      <c r="H116" s="18">
        <v>3.6</v>
      </c>
      <c r="I116" s="38">
        <v>13.49</v>
      </c>
      <c r="J116" s="26">
        <v>25.5</v>
      </c>
      <c r="K116" s="40">
        <v>438.8</v>
      </c>
      <c r="L116" s="18">
        <v>11.6</v>
      </c>
      <c r="M116" s="18"/>
      <c r="N116" s="18">
        <v>21.31</v>
      </c>
      <c r="O116" s="40">
        <v>0</v>
      </c>
      <c r="P116" s="31">
        <v>180</v>
      </c>
      <c r="Q116" s="31"/>
      <c r="R116" s="31"/>
      <c r="S116" s="31"/>
      <c r="T116" s="31"/>
      <c r="U116" s="31"/>
      <c r="V116" s="31"/>
      <c r="W116" s="31"/>
      <c r="X116" s="31"/>
      <c r="Y116" s="31"/>
      <c r="Z116" s="31"/>
      <c r="AA116" s="31"/>
      <c r="AB116" s="31"/>
      <c r="AC116" s="31"/>
      <c r="AD116" s="31"/>
      <c r="AE116" s="31"/>
      <c r="AF116" s="20" t="s">
        <v>51</v>
      </c>
      <c r="AG116" s="15" t="s">
        <v>157</v>
      </c>
    </row>
    <row r="117" spans="1:32" ht="12" customHeight="1">
      <c r="A117" s="17" t="s">
        <v>138</v>
      </c>
      <c r="B117" s="8" t="s">
        <v>46</v>
      </c>
      <c r="C117" s="5" t="s">
        <v>34</v>
      </c>
      <c r="D117" s="9">
        <v>39989</v>
      </c>
      <c r="E117" s="16">
        <v>0.4583333333333333</v>
      </c>
      <c r="H117" s="18">
        <v>3.19</v>
      </c>
      <c r="I117" s="38">
        <v>16.76</v>
      </c>
      <c r="J117" s="26">
        <v>26.4</v>
      </c>
      <c r="K117" s="40"/>
      <c r="L117" s="18">
        <v>5.98</v>
      </c>
      <c r="M117" s="18"/>
      <c r="N117" s="18">
        <v>16.9</v>
      </c>
      <c r="O117" s="40">
        <v>0</v>
      </c>
      <c r="P117" s="31">
        <v>205</v>
      </c>
      <c r="Q117" s="31"/>
      <c r="R117" s="31"/>
      <c r="S117" s="31"/>
      <c r="T117" s="31"/>
      <c r="U117" s="31"/>
      <c r="V117" s="31"/>
      <c r="W117" s="31"/>
      <c r="X117" s="31"/>
      <c r="Y117" s="31"/>
      <c r="Z117" s="31"/>
      <c r="AA117" s="31"/>
      <c r="AB117" s="31"/>
      <c r="AC117" s="31"/>
      <c r="AD117" s="31"/>
      <c r="AE117" s="31"/>
      <c r="AF117" s="20" t="s">
        <v>51</v>
      </c>
    </row>
    <row r="118" spans="1:33" ht="12" customHeight="1">
      <c r="A118" s="17" t="s">
        <v>138</v>
      </c>
      <c r="B118" s="8" t="s">
        <v>46</v>
      </c>
      <c r="C118" s="5" t="s">
        <v>34</v>
      </c>
      <c r="D118" s="9">
        <v>39993</v>
      </c>
      <c r="E118" s="16">
        <v>0.6458333333333334</v>
      </c>
      <c r="H118" s="18">
        <v>3.25</v>
      </c>
      <c r="I118" s="38">
        <v>17.8</v>
      </c>
      <c r="J118" s="26">
        <v>23.84</v>
      </c>
      <c r="K118" s="40">
        <v>487</v>
      </c>
      <c r="L118" s="18"/>
      <c r="M118" s="18"/>
      <c r="N118" s="18">
        <v>13.6</v>
      </c>
      <c r="O118" s="40">
        <v>0</v>
      </c>
      <c r="P118" s="31">
        <v>215</v>
      </c>
      <c r="Q118" s="31"/>
      <c r="R118" s="31"/>
      <c r="S118" s="31"/>
      <c r="T118" s="31"/>
      <c r="U118" s="31"/>
      <c r="V118" s="31"/>
      <c r="W118" s="31"/>
      <c r="X118" s="31"/>
      <c r="Y118" s="31"/>
      <c r="Z118" s="31"/>
      <c r="AA118" s="31"/>
      <c r="AB118" s="31"/>
      <c r="AC118" s="31"/>
      <c r="AD118" s="31"/>
      <c r="AE118" s="31"/>
      <c r="AF118" s="20" t="s">
        <v>66</v>
      </c>
      <c r="AG118" s="15" t="s">
        <v>158</v>
      </c>
    </row>
    <row r="119" spans="1:33" ht="12" customHeight="1">
      <c r="A119" s="17" t="s">
        <v>138</v>
      </c>
      <c r="B119" s="8" t="s">
        <v>46</v>
      </c>
      <c r="C119" s="5" t="s">
        <v>34</v>
      </c>
      <c r="D119" s="9">
        <v>39997</v>
      </c>
      <c r="E119" s="16">
        <v>0.5104166666666666</v>
      </c>
      <c r="H119" s="18">
        <v>4.2</v>
      </c>
      <c r="I119" s="38">
        <v>16</v>
      </c>
      <c r="J119" s="26">
        <v>19.02</v>
      </c>
      <c r="K119" s="40">
        <v>344</v>
      </c>
      <c r="L119" s="18"/>
      <c r="M119" s="18"/>
      <c r="N119" s="18">
        <v>11.48</v>
      </c>
      <c r="O119" s="40">
        <v>8</v>
      </c>
      <c r="P119" s="31">
        <v>95</v>
      </c>
      <c r="Q119" s="31"/>
      <c r="R119" s="31"/>
      <c r="S119" s="31"/>
      <c r="T119" s="31"/>
      <c r="U119" s="31"/>
      <c r="V119" s="31"/>
      <c r="W119" s="31"/>
      <c r="X119" s="31"/>
      <c r="Y119" s="31"/>
      <c r="Z119" s="31"/>
      <c r="AA119" s="31"/>
      <c r="AB119" s="31"/>
      <c r="AC119" s="31"/>
      <c r="AD119" s="31"/>
      <c r="AE119" s="31"/>
      <c r="AF119" s="20" t="s">
        <v>66</v>
      </c>
      <c r="AG119" s="15" t="s">
        <v>159</v>
      </c>
    </row>
    <row r="120" spans="1:33" ht="12" customHeight="1">
      <c r="A120" s="17" t="s">
        <v>138</v>
      </c>
      <c r="B120" s="8" t="s">
        <v>46</v>
      </c>
      <c r="C120" s="5" t="s">
        <v>34</v>
      </c>
      <c r="D120" s="9">
        <v>40000</v>
      </c>
      <c r="E120" s="16">
        <v>0.4791666666666667</v>
      </c>
      <c r="H120" s="18">
        <v>4.25</v>
      </c>
      <c r="I120" s="38">
        <v>12.7</v>
      </c>
      <c r="J120" s="26">
        <v>15.16</v>
      </c>
      <c r="K120" s="40">
        <v>348</v>
      </c>
      <c r="L120" s="18"/>
      <c r="M120" s="18"/>
      <c r="N120" s="18">
        <v>8.8</v>
      </c>
      <c r="O120" s="40">
        <v>8</v>
      </c>
      <c r="P120" s="31">
        <v>40</v>
      </c>
      <c r="Q120" s="31"/>
      <c r="R120" s="31"/>
      <c r="S120" s="31"/>
      <c r="T120" s="31"/>
      <c r="U120" s="31"/>
      <c r="V120" s="31"/>
      <c r="W120" s="31"/>
      <c r="X120" s="31"/>
      <c r="Y120" s="31"/>
      <c r="Z120" s="31"/>
      <c r="AA120" s="31"/>
      <c r="AB120" s="31"/>
      <c r="AC120" s="31"/>
      <c r="AD120" s="31"/>
      <c r="AE120" s="31"/>
      <c r="AF120" s="20" t="s">
        <v>66</v>
      </c>
      <c r="AG120" s="15" t="s">
        <v>160</v>
      </c>
    </row>
    <row r="121" spans="1:33" ht="12" customHeight="1">
      <c r="A121" s="17" t="s">
        <v>138</v>
      </c>
      <c r="B121" s="8" t="s">
        <v>46</v>
      </c>
      <c r="C121" s="5" t="s">
        <v>34</v>
      </c>
      <c r="D121" s="9">
        <v>40004</v>
      </c>
      <c r="E121" s="16">
        <v>0.5243055555555556</v>
      </c>
      <c r="H121" s="18">
        <v>4.1</v>
      </c>
      <c r="I121" s="38">
        <v>12.4</v>
      </c>
      <c r="J121" s="26">
        <v>19.43</v>
      </c>
      <c r="K121" s="40">
        <v>328</v>
      </c>
      <c r="L121" s="18"/>
      <c r="M121" s="18"/>
      <c r="N121" s="18">
        <v>10.24</v>
      </c>
      <c r="O121" s="40">
        <v>14</v>
      </c>
      <c r="P121" s="31">
        <v>67</v>
      </c>
      <c r="Q121" s="31"/>
      <c r="R121" s="31"/>
      <c r="S121" s="31"/>
      <c r="T121" s="31"/>
      <c r="U121" s="31"/>
      <c r="V121" s="31"/>
      <c r="W121" s="31"/>
      <c r="X121" s="31"/>
      <c r="Y121" s="31"/>
      <c r="Z121" s="31"/>
      <c r="AA121" s="31"/>
      <c r="AB121" s="31"/>
      <c r="AC121" s="31"/>
      <c r="AD121" s="31"/>
      <c r="AE121" s="31"/>
      <c r="AF121" s="20" t="s">
        <v>66</v>
      </c>
      <c r="AG121" s="15" t="s">
        <v>161</v>
      </c>
    </row>
    <row r="122" spans="1:32" ht="12" customHeight="1">
      <c r="A122" s="17" t="s">
        <v>138</v>
      </c>
      <c r="B122" s="8" t="s">
        <v>46</v>
      </c>
      <c r="C122" s="5" t="s">
        <v>34</v>
      </c>
      <c r="D122" s="9">
        <v>40007</v>
      </c>
      <c r="E122" s="16">
        <v>0.4791666666666667</v>
      </c>
      <c r="H122" s="18">
        <v>3.85</v>
      </c>
      <c r="I122" s="38">
        <v>10.87</v>
      </c>
      <c r="J122" s="26">
        <v>13.59</v>
      </c>
      <c r="K122" s="40"/>
      <c r="L122" s="18">
        <v>7.4</v>
      </c>
      <c r="M122" s="18"/>
      <c r="N122" s="18">
        <v>8.7</v>
      </c>
      <c r="O122" s="40">
        <v>0</v>
      </c>
      <c r="P122" s="31">
        <v>90</v>
      </c>
      <c r="Q122" s="31"/>
      <c r="R122" s="31"/>
      <c r="S122" s="31"/>
      <c r="T122" s="31"/>
      <c r="U122" s="31"/>
      <c r="V122" s="31"/>
      <c r="W122" s="31"/>
      <c r="X122" s="31"/>
      <c r="Y122" s="31"/>
      <c r="Z122" s="31"/>
      <c r="AA122" s="31"/>
      <c r="AB122" s="31"/>
      <c r="AC122" s="31"/>
      <c r="AD122" s="31"/>
      <c r="AE122" s="31"/>
      <c r="AF122" s="20" t="s">
        <v>51</v>
      </c>
    </row>
    <row r="123" spans="1:32" ht="12" customHeight="1">
      <c r="A123" s="5" t="s">
        <v>162</v>
      </c>
      <c r="B123" s="8" t="s">
        <v>46</v>
      </c>
      <c r="C123" s="5" t="s">
        <v>34</v>
      </c>
      <c r="D123" s="9">
        <v>39955</v>
      </c>
      <c r="E123" s="16">
        <v>0.638888888888889</v>
      </c>
      <c r="F123" s="5">
        <v>301750</v>
      </c>
      <c r="G123" s="5">
        <v>6571745</v>
      </c>
      <c r="H123" s="18">
        <v>2.42</v>
      </c>
      <c r="I123" s="38">
        <v>17.24</v>
      </c>
      <c r="J123" s="26">
        <v>39.843</v>
      </c>
      <c r="K123" s="39">
        <v>458.6</v>
      </c>
      <c r="L123" s="18">
        <v>5.03</v>
      </c>
      <c r="M123" s="18"/>
      <c r="N123" s="18">
        <v>30.4</v>
      </c>
      <c r="O123" s="40"/>
      <c r="P123" s="31">
        <v>1290</v>
      </c>
      <c r="Q123" s="31"/>
      <c r="R123" s="31"/>
      <c r="S123" s="31"/>
      <c r="T123" s="31"/>
      <c r="U123" s="31"/>
      <c r="V123" s="31"/>
      <c r="W123" s="31"/>
      <c r="X123" s="31"/>
      <c r="Y123" s="31"/>
      <c r="Z123" s="31"/>
      <c r="AA123" s="31"/>
      <c r="AB123" s="31"/>
      <c r="AC123" s="31"/>
      <c r="AD123" s="31"/>
      <c r="AE123" s="31"/>
      <c r="AF123" s="20" t="s">
        <v>51</v>
      </c>
    </row>
    <row r="124" spans="1:33" ht="12" customHeight="1">
      <c r="A124" s="17" t="s">
        <v>163</v>
      </c>
      <c r="B124" s="8" t="s">
        <v>46</v>
      </c>
      <c r="C124" s="5" t="s">
        <v>34</v>
      </c>
      <c r="D124" s="9">
        <v>39941</v>
      </c>
      <c r="E124" s="16">
        <v>0.4201388888888889</v>
      </c>
      <c r="F124" s="17">
        <v>302012</v>
      </c>
      <c r="G124" s="17">
        <v>6071721</v>
      </c>
      <c r="H124" s="18">
        <v>5.29</v>
      </c>
      <c r="I124" s="18">
        <v>13.8</v>
      </c>
      <c r="J124" s="18">
        <v>14.389</v>
      </c>
      <c r="K124" s="26">
        <v>150.9</v>
      </c>
      <c r="L124" s="18">
        <v>9.28</v>
      </c>
      <c r="M124" s="18"/>
      <c r="N124" s="18">
        <v>11.9</v>
      </c>
      <c r="O124" s="31">
        <v>15</v>
      </c>
      <c r="P124" s="31">
        <v>60</v>
      </c>
      <c r="Q124" s="31"/>
      <c r="R124" s="31"/>
      <c r="S124" s="31"/>
      <c r="T124" s="31"/>
      <c r="U124" s="31"/>
      <c r="V124" s="31"/>
      <c r="W124" s="31"/>
      <c r="X124" s="31"/>
      <c r="Y124" s="31"/>
      <c r="Z124" s="31"/>
      <c r="AA124" s="31"/>
      <c r="AB124" s="31"/>
      <c r="AC124" s="31"/>
      <c r="AD124" s="31"/>
      <c r="AE124" s="31"/>
      <c r="AF124" s="20" t="s">
        <v>51</v>
      </c>
      <c r="AG124" s="15" t="s">
        <v>164</v>
      </c>
    </row>
    <row r="125" spans="1:34" ht="12" customHeight="1">
      <c r="A125" s="17" t="s">
        <v>165</v>
      </c>
      <c r="B125" s="8" t="s">
        <v>46</v>
      </c>
      <c r="C125" s="5" t="s">
        <v>34</v>
      </c>
      <c r="D125" s="9">
        <v>39941</v>
      </c>
      <c r="E125" s="16">
        <v>0.46875</v>
      </c>
      <c r="F125" s="17">
        <v>302260</v>
      </c>
      <c r="G125" s="17">
        <v>6071661</v>
      </c>
      <c r="H125" s="18" t="s">
        <v>166</v>
      </c>
      <c r="I125" s="18">
        <v>14.51</v>
      </c>
      <c r="J125" s="18">
        <v>14.652</v>
      </c>
      <c r="K125" s="26">
        <v>105.4</v>
      </c>
      <c r="L125" s="18">
        <v>9.02</v>
      </c>
      <c r="M125" s="18"/>
      <c r="N125" s="18">
        <v>11.9</v>
      </c>
      <c r="O125" s="31">
        <v>24</v>
      </c>
      <c r="P125" s="31">
        <v>10</v>
      </c>
      <c r="Q125" s="31"/>
      <c r="R125" s="31"/>
      <c r="S125" s="31"/>
      <c r="T125" s="31"/>
      <c r="U125" s="31"/>
      <c r="V125" s="31"/>
      <c r="W125" s="31"/>
      <c r="X125" s="31"/>
      <c r="Y125" s="31"/>
      <c r="Z125" s="31"/>
      <c r="AA125" s="31"/>
      <c r="AB125" s="31"/>
      <c r="AC125" s="31"/>
      <c r="AD125" s="31"/>
      <c r="AE125" s="31"/>
      <c r="AF125" s="20" t="s">
        <v>66</v>
      </c>
      <c r="AG125" s="15" t="s">
        <v>167</v>
      </c>
      <c r="AH125" s="17"/>
    </row>
    <row r="126" spans="1:33" ht="12" customHeight="1">
      <c r="A126" s="5" t="s">
        <v>168</v>
      </c>
      <c r="B126" s="8" t="s">
        <v>46</v>
      </c>
      <c r="C126" s="5" t="s">
        <v>34</v>
      </c>
      <c r="D126" s="9">
        <v>39938</v>
      </c>
      <c r="E126" s="17"/>
      <c r="F126" s="17">
        <v>302418</v>
      </c>
      <c r="G126" s="17">
        <v>6069589</v>
      </c>
      <c r="H126" s="18">
        <v>3.9</v>
      </c>
      <c r="I126" s="18"/>
      <c r="J126" s="18"/>
      <c r="K126" s="18"/>
      <c r="L126" s="18"/>
      <c r="M126" s="18"/>
      <c r="N126" s="18"/>
      <c r="O126" s="31"/>
      <c r="P126" s="18"/>
      <c r="Q126" s="31"/>
      <c r="R126" s="31"/>
      <c r="S126" s="31"/>
      <c r="T126" s="31"/>
      <c r="U126" s="31"/>
      <c r="V126" s="31"/>
      <c r="W126" s="31"/>
      <c r="X126" s="31"/>
      <c r="Y126" s="31"/>
      <c r="Z126" s="31"/>
      <c r="AA126" s="31"/>
      <c r="AB126" s="31"/>
      <c r="AC126" s="31"/>
      <c r="AD126" s="31"/>
      <c r="AE126" s="31"/>
      <c r="AF126" s="20" t="s">
        <v>66</v>
      </c>
      <c r="AG126" s="15" t="s">
        <v>169</v>
      </c>
    </row>
    <row r="127" spans="1:33" ht="12" customHeight="1">
      <c r="A127" s="5" t="s">
        <v>168</v>
      </c>
      <c r="B127" s="8" t="s">
        <v>46</v>
      </c>
      <c r="C127" s="5" t="s">
        <v>34</v>
      </c>
      <c r="D127" s="9">
        <v>39947</v>
      </c>
      <c r="E127" s="16">
        <v>0.3541666666666667</v>
      </c>
      <c r="F127" s="17">
        <v>302418</v>
      </c>
      <c r="G127" s="17">
        <v>6069589</v>
      </c>
      <c r="H127" s="18">
        <v>8.31</v>
      </c>
      <c r="I127" s="18">
        <v>11.7</v>
      </c>
      <c r="J127" s="18">
        <v>25.2</v>
      </c>
      <c r="K127" s="19">
        <v>125</v>
      </c>
      <c r="L127" s="17">
        <v>5.94</v>
      </c>
      <c r="M127" s="18"/>
      <c r="N127" s="18">
        <v>15.9</v>
      </c>
      <c r="O127" s="17">
        <f>0.6*300</f>
        <v>180</v>
      </c>
      <c r="P127" s="17" t="s">
        <v>170</v>
      </c>
      <c r="Q127" s="18"/>
      <c r="R127" s="18"/>
      <c r="S127" s="18"/>
      <c r="T127" s="18"/>
      <c r="U127" s="18"/>
      <c r="V127" s="18"/>
      <c r="W127" s="18"/>
      <c r="X127" s="18"/>
      <c r="Y127" s="18"/>
      <c r="Z127" s="18"/>
      <c r="AA127" s="18"/>
      <c r="AB127" s="18"/>
      <c r="AC127" s="18"/>
      <c r="AD127" s="18"/>
      <c r="AE127" s="18"/>
      <c r="AF127" s="20" t="s">
        <v>51</v>
      </c>
      <c r="AG127" s="15" t="s">
        <v>171</v>
      </c>
    </row>
    <row r="128" spans="1:33" ht="12" customHeight="1">
      <c r="A128" s="5" t="s">
        <v>168</v>
      </c>
      <c r="B128" s="8" t="s">
        <v>46</v>
      </c>
      <c r="C128" s="5" t="s">
        <v>34</v>
      </c>
      <c r="D128" s="9">
        <v>39951</v>
      </c>
      <c r="E128" s="16">
        <v>0.4548611111111111</v>
      </c>
      <c r="F128" s="17"/>
      <c r="G128" s="17"/>
      <c r="H128" s="18">
        <v>7.71</v>
      </c>
      <c r="I128" s="38">
        <v>17.31</v>
      </c>
      <c r="J128" s="18">
        <v>28.56</v>
      </c>
      <c r="K128" s="39">
        <v>82.4</v>
      </c>
      <c r="L128" s="17">
        <v>6.81</v>
      </c>
      <c r="M128" s="18"/>
      <c r="N128" s="18">
        <v>21.75</v>
      </c>
      <c r="O128" s="40">
        <v>198</v>
      </c>
      <c r="P128" s="17"/>
      <c r="Q128" s="17"/>
      <c r="R128" s="17"/>
      <c r="S128" s="17"/>
      <c r="T128" s="17"/>
      <c r="U128" s="17"/>
      <c r="V128" s="17"/>
      <c r="W128" s="17"/>
      <c r="X128" s="17"/>
      <c r="Y128" s="17"/>
      <c r="Z128" s="17"/>
      <c r="AA128" s="17"/>
      <c r="AB128" s="17"/>
      <c r="AC128" s="17"/>
      <c r="AD128" s="17"/>
      <c r="AE128" s="17"/>
      <c r="AF128" s="20" t="s">
        <v>47</v>
      </c>
      <c r="AG128" s="15" t="s">
        <v>172</v>
      </c>
    </row>
    <row r="129" spans="1:33" ht="12" customHeight="1">
      <c r="A129" s="5" t="s">
        <v>168</v>
      </c>
      <c r="B129" s="8" t="s">
        <v>46</v>
      </c>
      <c r="C129" s="5" t="s">
        <v>34</v>
      </c>
      <c r="D129" s="9">
        <v>39955</v>
      </c>
      <c r="E129" s="16">
        <v>0.5555555555555556</v>
      </c>
      <c r="F129" s="17"/>
      <c r="G129" s="17"/>
      <c r="H129" s="18">
        <v>8.1</v>
      </c>
      <c r="I129" s="38">
        <v>16.65</v>
      </c>
      <c r="J129" s="26">
        <v>24.653</v>
      </c>
      <c r="K129" s="39">
        <v>273</v>
      </c>
      <c r="L129" s="17">
        <v>7.68</v>
      </c>
      <c r="M129" s="18"/>
      <c r="N129" s="18">
        <v>19.06</v>
      </c>
      <c r="O129" s="40">
        <v>177</v>
      </c>
      <c r="P129" s="17"/>
      <c r="Q129" s="18"/>
      <c r="R129" s="18"/>
      <c r="S129" s="18"/>
      <c r="T129" s="18"/>
      <c r="U129" s="18"/>
      <c r="V129" s="18"/>
      <c r="W129" s="18"/>
      <c r="X129" s="18"/>
      <c r="Y129" s="18"/>
      <c r="Z129" s="18"/>
      <c r="AA129" s="18"/>
      <c r="AB129" s="18"/>
      <c r="AC129" s="18"/>
      <c r="AD129" s="18"/>
      <c r="AE129" s="18"/>
      <c r="AF129" s="20" t="s">
        <v>51</v>
      </c>
      <c r="AG129" s="15" t="s">
        <v>173</v>
      </c>
    </row>
    <row r="130" spans="1:33" ht="12" customHeight="1">
      <c r="A130" s="5" t="s">
        <v>168</v>
      </c>
      <c r="B130" s="8" t="s">
        <v>46</v>
      </c>
      <c r="C130" s="5" t="s">
        <v>34</v>
      </c>
      <c r="D130" s="9">
        <v>39957</v>
      </c>
      <c r="E130" s="16">
        <v>0.5069444444444444</v>
      </c>
      <c r="F130" s="17"/>
      <c r="G130" s="17"/>
      <c r="H130" s="18">
        <v>7.75</v>
      </c>
      <c r="I130" s="38">
        <v>14.76</v>
      </c>
      <c r="J130" s="26">
        <v>24.13</v>
      </c>
      <c r="K130" s="39">
        <v>179.1</v>
      </c>
      <c r="L130" s="17">
        <v>6.64</v>
      </c>
      <c r="M130" s="18"/>
      <c r="N130" s="18">
        <v>19.5</v>
      </c>
      <c r="O130" s="40">
        <v>180</v>
      </c>
      <c r="P130" s="17"/>
      <c r="Q130" s="17"/>
      <c r="R130" s="17"/>
      <c r="S130" s="17"/>
      <c r="T130" s="17"/>
      <c r="U130" s="17"/>
      <c r="V130" s="17"/>
      <c r="W130" s="17"/>
      <c r="X130" s="17"/>
      <c r="Y130" s="17"/>
      <c r="Z130" s="17"/>
      <c r="AA130" s="17"/>
      <c r="AB130" s="17"/>
      <c r="AC130" s="17"/>
      <c r="AD130" s="17"/>
      <c r="AE130" s="17"/>
      <c r="AF130" s="20" t="s">
        <v>51</v>
      </c>
      <c r="AG130" s="15" t="s">
        <v>173</v>
      </c>
    </row>
    <row r="131" spans="1:32" ht="12" customHeight="1">
      <c r="A131" s="5" t="s">
        <v>168</v>
      </c>
      <c r="B131" s="8" t="s">
        <v>46</v>
      </c>
      <c r="C131" s="5" t="s">
        <v>34</v>
      </c>
      <c r="D131" s="9">
        <v>39958</v>
      </c>
      <c r="E131" s="16">
        <v>0.4756944444444444</v>
      </c>
      <c r="F131" s="17"/>
      <c r="G131" s="17"/>
      <c r="H131" s="18">
        <v>8.1</v>
      </c>
      <c r="I131" s="38">
        <v>15.9</v>
      </c>
      <c r="J131" s="26">
        <v>25.2</v>
      </c>
      <c r="K131" s="39">
        <v>171</v>
      </c>
      <c r="L131" s="17">
        <v>7.3</v>
      </c>
      <c r="M131" s="18"/>
      <c r="N131" s="18">
        <v>16.1</v>
      </c>
      <c r="O131" s="40">
        <v>180</v>
      </c>
      <c r="P131" s="17"/>
      <c r="Q131" s="17"/>
      <c r="R131" s="17"/>
      <c r="S131" s="17"/>
      <c r="T131" s="17"/>
      <c r="U131" s="17"/>
      <c r="V131" s="17"/>
      <c r="W131" s="17"/>
      <c r="X131" s="17"/>
      <c r="Y131" s="17"/>
      <c r="Z131" s="17"/>
      <c r="AA131" s="17"/>
      <c r="AB131" s="17"/>
      <c r="AC131" s="17"/>
      <c r="AD131" s="17"/>
      <c r="AE131" s="17"/>
      <c r="AF131" s="20" t="s">
        <v>51</v>
      </c>
    </row>
    <row r="132" spans="1:33" ht="12" customHeight="1">
      <c r="A132" s="5" t="s">
        <v>168</v>
      </c>
      <c r="B132" s="8" t="s">
        <v>46</v>
      </c>
      <c r="C132" s="5" t="s">
        <v>34</v>
      </c>
      <c r="D132" s="9">
        <v>39961</v>
      </c>
      <c r="E132" s="16">
        <v>0.4166666666666667</v>
      </c>
      <c r="F132" s="17"/>
      <c r="G132" s="17"/>
      <c r="H132" s="18">
        <v>8.1</v>
      </c>
      <c r="I132" s="38">
        <v>14.7</v>
      </c>
      <c r="J132" s="26">
        <v>25</v>
      </c>
      <c r="K132" s="40">
        <v>180</v>
      </c>
      <c r="L132" s="17">
        <v>7.1</v>
      </c>
      <c r="M132" s="18"/>
      <c r="N132" s="18">
        <v>17.1</v>
      </c>
      <c r="O132" s="40">
        <v>189</v>
      </c>
      <c r="P132" s="17"/>
      <c r="Q132" s="17"/>
      <c r="R132" s="17"/>
      <c r="S132" s="17"/>
      <c r="T132" s="17"/>
      <c r="U132" s="17"/>
      <c r="V132" s="17"/>
      <c r="W132" s="17"/>
      <c r="X132" s="17"/>
      <c r="Y132" s="17"/>
      <c r="Z132" s="17"/>
      <c r="AA132" s="17"/>
      <c r="AB132" s="17"/>
      <c r="AC132" s="17"/>
      <c r="AD132" s="17"/>
      <c r="AE132" s="17"/>
      <c r="AF132" s="20" t="s">
        <v>51</v>
      </c>
      <c r="AG132" s="15" t="s">
        <v>174</v>
      </c>
    </row>
    <row r="133" spans="1:33" ht="12" customHeight="1">
      <c r="A133" s="5" t="s">
        <v>168</v>
      </c>
      <c r="B133" s="8" t="s">
        <v>46</v>
      </c>
      <c r="C133" s="5" t="s">
        <v>34</v>
      </c>
      <c r="D133" s="41">
        <v>39960</v>
      </c>
      <c r="E133" s="42">
        <v>0.4465277777777778</v>
      </c>
      <c r="F133" s="17" t="s">
        <v>78</v>
      </c>
      <c r="G133" s="17" t="s">
        <v>78</v>
      </c>
      <c r="H133" s="43">
        <v>7.98</v>
      </c>
      <c r="I133" s="44">
        <v>14</v>
      </c>
      <c r="J133" s="44">
        <v>24.2</v>
      </c>
      <c r="K133" s="45" t="s">
        <v>175</v>
      </c>
      <c r="L133" s="43">
        <v>8.15</v>
      </c>
      <c r="M133" s="43" t="s">
        <v>78</v>
      </c>
      <c r="N133" s="44">
        <v>15.3</v>
      </c>
      <c r="O133" s="43">
        <v>177</v>
      </c>
      <c r="P133" s="43" t="s">
        <v>78</v>
      </c>
      <c r="Q133" s="17" t="s">
        <v>78</v>
      </c>
      <c r="R133" s="17" t="s">
        <v>78</v>
      </c>
      <c r="S133" s="17" t="s">
        <v>78</v>
      </c>
      <c r="T133" s="17" t="s">
        <v>78</v>
      </c>
      <c r="U133" s="17" t="s">
        <v>78</v>
      </c>
      <c r="V133" s="17" t="s">
        <v>78</v>
      </c>
      <c r="W133" s="17" t="s">
        <v>78</v>
      </c>
      <c r="X133" s="17" t="s">
        <v>78</v>
      </c>
      <c r="Y133" s="17" t="s">
        <v>78</v>
      </c>
      <c r="Z133" s="17" t="s">
        <v>78</v>
      </c>
      <c r="AA133" s="17" t="s">
        <v>78</v>
      </c>
      <c r="AB133" s="17" t="s">
        <v>78</v>
      </c>
      <c r="AC133" s="17" t="s">
        <v>78</v>
      </c>
      <c r="AD133" s="17" t="s">
        <v>78</v>
      </c>
      <c r="AE133" s="17" t="s">
        <v>78</v>
      </c>
      <c r="AF133" s="43" t="s">
        <v>66</v>
      </c>
      <c r="AG133" s="47" t="s">
        <v>176</v>
      </c>
    </row>
    <row r="134" spans="1:33" ht="12" customHeight="1">
      <c r="A134" s="5" t="s">
        <v>168</v>
      </c>
      <c r="B134" s="8" t="s">
        <v>46</v>
      </c>
      <c r="C134" s="5" t="s">
        <v>34</v>
      </c>
      <c r="D134" s="9">
        <v>39965</v>
      </c>
      <c r="E134" s="16">
        <v>0.46875</v>
      </c>
      <c r="F134" s="17"/>
      <c r="G134" s="17"/>
      <c r="H134" s="18">
        <v>8.12</v>
      </c>
      <c r="I134" s="38">
        <v>14.18</v>
      </c>
      <c r="J134" s="26">
        <v>22.7</v>
      </c>
      <c r="K134" s="40">
        <v>131.3</v>
      </c>
      <c r="L134" s="17">
        <v>9.5</v>
      </c>
      <c r="M134" s="18"/>
      <c r="N134" s="18">
        <v>18.6</v>
      </c>
      <c r="O134" s="40">
        <v>186</v>
      </c>
      <c r="P134" s="17"/>
      <c r="Q134" s="17"/>
      <c r="R134" s="17"/>
      <c r="S134" s="17"/>
      <c r="T134" s="17"/>
      <c r="U134" s="17"/>
      <c r="V134" s="17"/>
      <c r="W134" s="17"/>
      <c r="X134" s="17"/>
      <c r="Y134" s="17"/>
      <c r="Z134" s="17"/>
      <c r="AA134" s="17"/>
      <c r="AB134" s="17"/>
      <c r="AC134" s="17"/>
      <c r="AD134" s="17"/>
      <c r="AE134" s="17"/>
      <c r="AF134" s="20" t="s">
        <v>51</v>
      </c>
      <c r="AG134" s="15" t="s">
        <v>174</v>
      </c>
    </row>
    <row r="135" spans="1:32" ht="12" customHeight="1">
      <c r="A135" s="5" t="s">
        <v>168</v>
      </c>
      <c r="B135" s="8" t="s">
        <v>46</v>
      </c>
      <c r="C135" s="5" t="s">
        <v>34</v>
      </c>
      <c r="D135" s="9">
        <v>39968</v>
      </c>
      <c r="E135" s="16">
        <v>0.611111111111111</v>
      </c>
      <c r="F135" s="17"/>
      <c r="G135" s="17"/>
      <c r="H135" s="18">
        <v>8.08</v>
      </c>
      <c r="I135" s="38">
        <v>15</v>
      </c>
      <c r="J135" s="26">
        <v>23.5</v>
      </c>
      <c r="K135" s="40">
        <v>122</v>
      </c>
      <c r="L135" s="17">
        <v>9.4</v>
      </c>
      <c r="M135" s="18"/>
      <c r="N135" s="18">
        <v>17.6</v>
      </c>
      <c r="O135" s="40">
        <v>189</v>
      </c>
      <c r="P135" s="17"/>
      <c r="Q135" s="17"/>
      <c r="R135" s="17"/>
      <c r="S135" s="17"/>
      <c r="T135" s="17"/>
      <c r="U135" s="17"/>
      <c r="V135" s="17"/>
      <c r="W135" s="17"/>
      <c r="X135" s="17"/>
      <c r="Y135" s="17"/>
      <c r="Z135" s="17"/>
      <c r="AA135" s="17"/>
      <c r="AB135" s="17"/>
      <c r="AC135" s="17"/>
      <c r="AD135" s="17"/>
      <c r="AE135" s="17"/>
      <c r="AF135" s="20" t="s">
        <v>51</v>
      </c>
    </row>
    <row r="136" spans="1:33" ht="12" customHeight="1">
      <c r="A136" s="5" t="s">
        <v>168</v>
      </c>
      <c r="B136" s="8" t="s">
        <v>46</v>
      </c>
      <c r="C136" s="5" t="s">
        <v>34</v>
      </c>
      <c r="D136" s="9">
        <v>39973</v>
      </c>
      <c r="E136" s="16">
        <v>0.46527777777777773</v>
      </c>
      <c r="F136" s="17"/>
      <c r="G136" s="17"/>
      <c r="H136" s="18">
        <v>8.3</v>
      </c>
      <c r="I136" s="38">
        <v>12.7</v>
      </c>
      <c r="J136" s="26">
        <v>21.901</v>
      </c>
      <c r="K136" s="40"/>
      <c r="L136" s="17">
        <v>7.66</v>
      </c>
      <c r="M136" s="18"/>
      <c r="N136" s="18">
        <v>14.891</v>
      </c>
      <c r="O136" s="40">
        <v>180</v>
      </c>
      <c r="P136" s="17"/>
      <c r="Q136" s="17"/>
      <c r="R136" s="17"/>
      <c r="S136" s="17">
        <v>222</v>
      </c>
      <c r="T136" s="17"/>
      <c r="U136" s="17"/>
      <c r="V136" s="17"/>
      <c r="W136" s="17"/>
      <c r="X136" s="17"/>
      <c r="Y136" s="17"/>
      <c r="Z136" s="17"/>
      <c r="AA136" s="17"/>
      <c r="AB136" s="17"/>
      <c r="AC136" s="17"/>
      <c r="AD136" s="17"/>
      <c r="AE136" s="17"/>
      <c r="AF136" s="20" t="s">
        <v>51</v>
      </c>
      <c r="AG136" s="15" t="s">
        <v>177</v>
      </c>
    </row>
    <row r="137" spans="1:32" ht="12" customHeight="1">
      <c r="A137" s="5" t="s">
        <v>168</v>
      </c>
      <c r="B137" s="8" t="s">
        <v>46</v>
      </c>
      <c r="C137" s="5" t="s">
        <v>34</v>
      </c>
      <c r="D137" s="9">
        <v>39976</v>
      </c>
      <c r="E137" s="16">
        <v>0.4479166666666667</v>
      </c>
      <c r="F137" s="17"/>
      <c r="G137" s="17"/>
      <c r="H137" s="18">
        <v>8.54</v>
      </c>
      <c r="I137" s="38">
        <v>10.2</v>
      </c>
      <c r="J137" s="26">
        <v>20.1</v>
      </c>
      <c r="K137" s="40">
        <v>278.1</v>
      </c>
      <c r="L137" s="17">
        <v>7.99</v>
      </c>
      <c r="M137" s="18"/>
      <c r="N137" s="18">
        <v>14.4</v>
      </c>
      <c r="O137" s="40">
        <v>174</v>
      </c>
      <c r="P137" s="17"/>
      <c r="Q137" s="17"/>
      <c r="R137" s="17"/>
      <c r="S137" s="17">
        <v>242</v>
      </c>
      <c r="T137" s="17"/>
      <c r="U137" s="17"/>
      <c r="V137" s="17"/>
      <c r="W137" s="17"/>
      <c r="X137" s="17"/>
      <c r="Y137" s="17"/>
      <c r="Z137" s="17"/>
      <c r="AA137" s="17"/>
      <c r="AB137" s="17"/>
      <c r="AC137" s="17"/>
      <c r="AD137" s="17"/>
      <c r="AE137" s="17"/>
      <c r="AF137" s="20" t="s">
        <v>51</v>
      </c>
    </row>
    <row r="138" spans="1:32" ht="12" customHeight="1">
      <c r="A138" s="5" t="s">
        <v>168</v>
      </c>
      <c r="B138" s="8" t="s">
        <v>46</v>
      </c>
      <c r="C138" s="5" t="s">
        <v>34</v>
      </c>
      <c r="D138" s="9">
        <v>39979</v>
      </c>
      <c r="E138" s="16">
        <v>0.4444444444444444</v>
      </c>
      <c r="F138" s="17"/>
      <c r="G138" s="17"/>
      <c r="H138" s="18">
        <v>8.3</v>
      </c>
      <c r="I138" s="38">
        <v>13.7</v>
      </c>
      <c r="J138" s="26">
        <v>23.229</v>
      </c>
      <c r="K138" s="40">
        <v>350</v>
      </c>
      <c r="L138" s="17">
        <v>7.99</v>
      </c>
      <c r="M138" s="18"/>
      <c r="N138" s="18">
        <v>15.3</v>
      </c>
      <c r="O138" s="40">
        <f>0.58*300</f>
        <v>174</v>
      </c>
      <c r="P138" s="17"/>
      <c r="Q138" s="17"/>
      <c r="R138" s="17"/>
      <c r="S138" s="17">
        <v>270</v>
      </c>
      <c r="T138" s="17"/>
      <c r="U138" s="17"/>
      <c r="V138" s="17"/>
      <c r="W138" s="17"/>
      <c r="X138" s="17"/>
      <c r="Y138" s="17"/>
      <c r="Z138" s="17"/>
      <c r="AA138" s="17"/>
      <c r="AB138" s="17"/>
      <c r="AC138" s="17"/>
      <c r="AD138" s="17"/>
      <c r="AE138" s="17"/>
      <c r="AF138" s="20" t="s">
        <v>51</v>
      </c>
    </row>
    <row r="139" spans="1:32" ht="12" customHeight="1">
      <c r="A139" s="5" t="s">
        <v>168</v>
      </c>
      <c r="B139" s="8" t="s">
        <v>46</v>
      </c>
      <c r="C139" s="5" t="s">
        <v>34</v>
      </c>
      <c r="D139" s="9">
        <v>39983</v>
      </c>
      <c r="E139" s="16">
        <v>0.4583333333333333</v>
      </c>
      <c r="F139" s="17"/>
      <c r="G139" s="17"/>
      <c r="H139" s="18">
        <v>8.42</v>
      </c>
      <c r="I139" s="38">
        <v>14.3</v>
      </c>
      <c r="J139" s="26">
        <v>21.2</v>
      </c>
      <c r="K139" s="40">
        <v>198</v>
      </c>
      <c r="L139" s="17">
        <v>8.1</v>
      </c>
      <c r="M139" s="18"/>
      <c r="N139" s="18">
        <v>14</v>
      </c>
      <c r="O139" s="40">
        <v>180</v>
      </c>
      <c r="P139" s="17"/>
      <c r="Q139" s="17"/>
      <c r="R139" s="17"/>
      <c r="S139" s="17">
        <v>236</v>
      </c>
      <c r="T139" s="17"/>
      <c r="U139" s="17"/>
      <c r="V139" s="17"/>
      <c r="W139" s="17"/>
      <c r="X139" s="17"/>
      <c r="Y139" s="17"/>
      <c r="Z139" s="17"/>
      <c r="AA139" s="17"/>
      <c r="AB139" s="17"/>
      <c r="AC139" s="17"/>
      <c r="AD139" s="17"/>
      <c r="AE139" s="17"/>
      <c r="AF139" s="20" t="s">
        <v>51</v>
      </c>
    </row>
    <row r="140" spans="1:32" ht="12" customHeight="1">
      <c r="A140" s="5" t="s">
        <v>168</v>
      </c>
      <c r="B140" s="8" t="s">
        <v>46</v>
      </c>
      <c r="C140" s="5" t="s">
        <v>34</v>
      </c>
      <c r="D140" s="9">
        <v>39986</v>
      </c>
      <c r="E140" s="16">
        <v>0.46875</v>
      </c>
      <c r="F140" s="17"/>
      <c r="G140" s="17"/>
      <c r="H140" s="18">
        <v>8.3</v>
      </c>
      <c r="I140" s="38">
        <v>13.1</v>
      </c>
      <c r="J140" s="26">
        <v>22.3</v>
      </c>
      <c r="K140" s="40">
        <v>120</v>
      </c>
      <c r="L140" s="17">
        <v>8.3</v>
      </c>
      <c r="M140" s="18"/>
      <c r="N140" s="18">
        <v>14.2</v>
      </c>
      <c r="O140" s="40">
        <v>189</v>
      </c>
      <c r="P140" s="17"/>
      <c r="Q140" s="17"/>
      <c r="R140" s="17"/>
      <c r="S140" s="17">
        <v>251</v>
      </c>
      <c r="T140" s="17"/>
      <c r="U140" s="17"/>
      <c r="V140" s="17"/>
      <c r="W140" s="17"/>
      <c r="X140" s="17"/>
      <c r="Y140" s="17"/>
      <c r="Z140" s="17"/>
      <c r="AA140" s="17"/>
      <c r="AB140" s="17"/>
      <c r="AC140" s="17"/>
      <c r="AD140" s="17"/>
      <c r="AE140" s="17"/>
      <c r="AF140" s="20" t="s">
        <v>51</v>
      </c>
    </row>
    <row r="141" spans="1:32" ht="12" customHeight="1">
      <c r="A141" s="5" t="s">
        <v>168</v>
      </c>
      <c r="B141" s="8" t="s">
        <v>46</v>
      </c>
      <c r="C141" s="5" t="s">
        <v>34</v>
      </c>
      <c r="D141" s="9">
        <v>39989</v>
      </c>
      <c r="E141" s="16">
        <v>0.4777777777777778</v>
      </c>
      <c r="F141" s="17"/>
      <c r="G141" s="17"/>
      <c r="H141" s="18">
        <v>8.06</v>
      </c>
      <c r="I141" s="38">
        <v>12.4</v>
      </c>
      <c r="J141" s="26">
        <v>23.8</v>
      </c>
      <c r="K141" s="40"/>
      <c r="L141" s="17">
        <v>7.8</v>
      </c>
      <c r="M141" s="18"/>
      <c r="N141" s="18">
        <v>15</v>
      </c>
      <c r="O141" s="40">
        <v>180</v>
      </c>
      <c r="P141" s="17"/>
      <c r="Q141" s="17"/>
      <c r="R141" s="17"/>
      <c r="S141" s="17">
        <v>260</v>
      </c>
      <c r="T141" s="17"/>
      <c r="U141" s="17"/>
      <c r="V141" s="17"/>
      <c r="W141" s="17"/>
      <c r="X141" s="17"/>
      <c r="Y141" s="17"/>
      <c r="Z141" s="17"/>
      <c r="AA141" s="17"/>
      <c r="AB141" s="17"/>
      <c r="AC141" s="17"/>
      <c r="AD141" s="17"/>
      <c r="AE141" s="17"/>
      <c r="AF141" s="20" t="s">
        <v>51</v>
      </c>
    </row>
    <row r="142" spans="1:33" ht="12" customHeight="1">
      <c r="A142" s="5" t="s">
        <v>168</v>
      </c>
      <c r="B142" s="8" t="s">
        <v>46</v>
      </c>
      <c r="C142" s="5" t="s">
        <v>34</v>
      </c>
      <c r="D142" s="9">
        <v>40007</v>
      </c>
      <c r="E142" s="16">
        <v>0.46388888888888885</v>
      </c>
      <c r="F142" s="17"/>
      <c r="G142" s="17"/>
      <c r="H142" s="18">
        <v>6.95</v>
      </c>
      <c r="I142" s="38">
        <v>10.31</v>
      </c>
      <c r="J142" s="26">
        <v>16.2</v>
      </c>
      <c r="K142" s="40"/>
      <c r="L142" s="17">
        <v>9.11</v>
      </c>
      <c r="M142" s="18"/>
      <c r="N142" s="18">
        <v>10.4</v>
      </c>
      <c r="O142" s="40">
        <v>49</v>
      </c>
      <c r="P142" s="17"/>
      <c r="Q142" s="17"/>
      <c r="R142" s="17"/>
      <c r="S142" s="17"/>
      <c r="T142" s="17"/>
      <c r="U142" s="17"/>
      <c r="V142" s="17"/>
      <c r="W142" s="17"/>
      <c r="X142" s="17"/>
      <c r="Y142" s="17"/>
      <c r="Z142" s="17"/>
      <c r="AA142" s="17"/>
      <c r="AB142" s="17"/>
      <c r="AC142" s="17"/>
      <c r="AD142" s="17"/>
      <c r="AE142" s="17"/>
      <c r="AF142" s="20" t="s">
        <v>51</v>
      </c>
      <c r="AG142" s="15" t="s">
        <v>178</v>
      </c>
    </row>
    <row r="143" spans="1:33" ht="12" customHeight="1">
      <c r="A143" s="5" t="s">
        <v>168</v>
      </c>
      <c r="B143" s="8" t="s">
        <v>46</v>
      </c>
      <c r="C143" s="5" t="s">
        <v>34</v>
      </c>
      <c r="D143" s="9">
        <v>40008</v>
      </c>
      <c r="E143" s="16">
        <v>0.5416666666666666</v>
      </c>
      <c r="F143" s="17"/>
      <c r="G143" s="17"/>
      <c r="H143" s="18">
        <v>6.24</v>
      </c>
      <c r="I143" s="38">
        <v>10.51</v>
      </c>
      <c r="J143" s="26">
        <v>15.8</v>
      </c>
      <c r="K143" s="40"/>
      <c r="L143" s="17">
        <v>8.63</v>
      </c>
      <c r="M143" s="18"/>
      <c r="N143" s="18">
        <v>10.1</v>
      </c>
      <c r="O143" s="40">
        <v>25</v>
      </c>
      <c r="P143" s="17"/>
      <c r="Q143" s="17"/>
      <c r="R143" s="17"/>
      <c r="S143" s="17"/>
      <c r="T143" s="17"/>
      <c r="U143" s="17"/>
      <c r="V143" s="17"/>
      <c r="W143" s="17"/>
      <c r="X143" s="17"/>
      <c r="Y143" s="17"/>
      <c r="Z143" s="17"/>
      <c r="AA143" s="17"/>
      <c r="AB143" s="17"/>
      <c r="AC143" s="17"/>
      <c r="AD143" s="17"/>
      <c r="AE143" s="17"/>
      <c r="AF143" s="20" t="s">
        <v>51</v>
      </c>
      <c r="AG143" s="15" t="s">
        <v>179</v>
      </c>
    </row>
    <row r="144" spans="1:33" ht="12" customHeight="1">
      <c r="A144" s="17" t="s">
        <v>180</v>
      </c>
      <c r="B144" s="8" t="s">
        <v>46</v>
      </c>
      <c r="C144" s="5" t="s">
        <v>34</v>
      </c>
      <c r="D144" s="9">
        <v>39941</v>
      </c>
      <c r="E144" s="16">
        <v>0.5347222222222222</v>
      </c>
      <c r="F144" s="17">
        <v>302870</v>
      </c>
      <c r="G144" s="17">
        <v>6071101</v>
      </c>
      <c r="H144" s="18"/>
      <c r="I144" s="18">
        <v>16.3</v>
      </c>
      <c r="J144" s="18">
        <v>23.167</v>
      </c>
      <c r="K144" s="18">
        <v>-133.5</v>
      </c>
      <c r="L144" s="18">
        <v>9.15</v>
      </c>
      <c r="M144" s="18"/>
      <c r="N144" s="18">
        <v>18.05</v>
      </c>
      <c r="O144" s="31">
        <v>162</v>
      </c>
      <c r="P144" s="31"/>
      <c r="Q144" s="17"/>
      <c r="R144" s="17"/>
      <c r="S144" s="17"/>
      <c r="T144" s="17"/>
      <c r="U144" s="17"/>
      <c r="V144" s="17"/>
      <c r="W144" s="17"/>
      <c r="X144" s="17"/>
      <c r="Y144" s="17"/>
      <c r="Z144" s="17"/>
      <c r="AA144" s="17"/>
      <c r="AB144" s="17"/>
      <c r="AC144" s="17"/>
      <c r="AD144" s="17"/>
      <c r="AE144" s="17"/>
      <c r="AF144" s="20" t="s">
        <v>51</v>
      </c>
      <c r="AG144" s="15" t="s">
        <v>173</v>
      </c>
    </row>
    <row r="145" spans="1:34" ht="12" customHeight="1">
      <c r="A145" s="17" t="s">
        <v>181</v>
      </c>
      <c r="B145" s="8" t="s">
        <v>46</v>
      </c>
      <c r="C145" s="5" t="s">
        <v>34</v>
      </c>
      <c r="D145" s="9">
        <v>39941</v>
      </c>
      <c r="E145" s="16">
        <v>0.545138888888889</v>
      </c>
      <c r="F145" s="17">
        <v>302092</v>
      </c>
      <c r="G145" s="17">
        <v>6070433</v>
      </c>
      <c r="H145" s="18"/>
      <c r="I145" s="18">
        <v>16.51</v>
      </c>
      <c r="J145" s="18">
        <v>23.536</v>
      </c>
      <c r="K145" s="18">
        <v>-133.3</v>
      </c>
      <c r="L145" s="18">
        <v>9.52</v>
      </c>
      <c r="M145" s="18"/>
      <c r="N145" s="18">
        <v>18.23</v>
      </c>
      <c r="O145" s="31">
        <v>165</v>
      </c>
      <c r="P145" s="31"/>
      <c r="Q145" s="31"/>
      <c r="R145" s="31"/>
      <c r="S145" s="31"/>
      <c r="T145" s="31"/>
      <c r="U145" s="31"/>
      <c r="V145" s="31"/>
      <c r="W145" s="31"/>
      <c r="X145" s="31"/>
      <c r="Y145" s="31"/>
      <c r="Z145" s="31"/>
      <c r="AA145" s="31"/>
      <c r="AB145" s="31"/>
      <c r="AC145" s="31"/>
      <c r="AD145" s="31"/>
      <c r="AE145" s="31"/>
      <c r="AF145" s="20" t="s">
        <v>66</v>
      </c>
      <c r="AG145" s="15" t="s">
        <v>182</v>
      </c>
      <c r="AH145" s="17"/>
    </row>
    <row r="146" spans="1:34" ht="12" customHeight="1">
      <c r="A146" s="17" t="s">
        <v>183</v>
      </c>
      <c r="B146" s="8" t="s">
        <v>46</v>
      </c>
      <c r="C146" s="5" t="s">
        <v>44</v>
      </c>
      <c r="D146" s="9">
        <v>39941</v>
      </c>
      <c r="E146" s="16">
        <v>0.5625</v>
      </c>
      <c r="F146" s="17">
        <v>302397</v>
      </c>
      <c r="G146" s="17">
        <v>6070522</v>
      </c>
      <c r="H146" s="18"/>
      <c r="I146" s="18">
        <v>17.93</v>
      </c>
      <c r="J146" s="18">
        <v>46.53</v>
      </c>
      <c r="K146" s="17">
        <v>-118.5</v>
      </c>
      <c r="L146" s="17">
        <v>5.39</v>
      </c>
      <c r="M146" s="17"/>
      <c r="N146" s="18">
        <v>34.91</v>
      </c>
      <c r="O146" s="17">
        <v>210</v>
      </c>
      <c r="P146" s="17">
        <v>70</v>
      </c>
      <c r="Q146" s="31"/>
      <c r="R146" s="31"/>
      <c r="S146" s="31"/>
      <c r="T146" s="31"/>
      <c r="U146" s="31"/>
      <c r="V146" s="31"/>
      <c r="W146" s="31"/>
      <c r="X146" s="31"/>
      <c r="Y146" s="31"/>
      <c r="Z146" s="31"/>
      <c r="AA146" s="31"/>
      <c r="AB146" s="31"/>
      <c r="AC146" s="31"/>
      <c r="AD146" s="31"/>
      <c r="AE146" s="31"/>
      <c r="AF146" s="20" t="s">
        <v>66</v>
      </c>
      <c r="AG146" s="15" t="s">
        <v>184</v>
      </c>
      <c r="AH146" s="17"/>
    </row>
    <row r="147" spans="1:33" ht="12" customHeight="1">
      <c r="A147" s="17" t="s">
        <v>185</v>
      </c>
      <c r="B147" s="8" t="s">
        <v>46</v>
      </c>
      <c r="C147" s="5" t="s">
        <v>34</v>
      </c>
      <c r="D147" s="9">
        <v>39941</v>
      </c>
      <c r="E147" s="16">
        <v>0.638888888888889</v>
      </c>
      <c r="F147" s="17">
        <v>299404</v>
      </c>
      <c r="G147" s="17">
        <v>6073823</v>
      </c>
      <c r="H147" s="18"/>
      <c r="I147" s="18">
        <v>17.53</v>
      </c>
      <c r="J147" s="18">
        <v>19.164</v>
      </c>
      <c r="K147" s="18">
        <v>-11.2</v>
      </c>
      <c r="L147" s="18">
        <v>6.99</v>
      </c>
      <c r="M147" s="18"/>
      <c r="N147" s="18">
        <v>14.53</v>
      </c>
      <c r="O147" s="31">
        <v>15</v>
      </c>
      <c r="P147" s="31">
        <v>117</v>
      </c>
      <c r="Q147" s="17"/>
      <c r="R147" s="17"/>
      <c r="S147" s="17"/>
      <c r="T147" s="17"/>
      <c r="U147" s="17"/>
      <c r="V147" s="17"/>
      <c r="W147" s="17"/>
      <c r="X147" s="17"/>
      <c r="Y147" s="17"/>
      <c r="Z147" s="17"/>
      <c r="AA147" s="17"/>
      <c r="AB147" s="17"/>
      <c r="AC147" s="17"/>
      <c r="AD147" s="17"/>
      <c r="AE147" s="17"/>
      <c r="AF147" s="20" t="s">
        <v>66</v>
      </c>
      <c r="AG147" s="15" t="s">
        <v>186</v>
      </c>
    </row>
    <row r="148" spans="1:34" ht="12" customHeight="1">
      <c r="A148" s="17" t="s">
        <v>185</v>
      </c>
      <c r="B148" s="8" t="s">
        <v>46</v>
      </c>
      <c r="C148" s="5" t="s">
        <v>34</v>
      </c>
      <c r="D148" s="9">
        <v>39948</v>
      </c>
      <c r="E148" s="16">
        <v>0.4375</v>
      </c>
      <c r="F148" s="17">
        <v>299478</v>
      </c>
      <c r="G148" s="17">
        <v>6073726</v>
      </c>
      <c r="H148" s="18">
        <v>7.84</v>
      </c>
      <c r="I148" s="18">
        <v>16.08</v>
      </c>
      <c r="J148" s="18">
        <v>27.038</v>
      </c>
      <c r="K148" s="19" t="s">
        <v>187</v>
      </c>
      <c r="L148" s="18">
        <v>6.96</v>
      </c>
      <c r="M148" s="17"/>
      <c r="N148" s="18">
        <v>21.19</v>
      </c>
      <c r="O148" s="17">
        <v>174</v>
      </c>
      <c r="P148" s="17"/>
      <c r="Q148" s="31"/>
      <c r="R148" s="31"/>
      <c r="S148" s="31"/>
      <c r="T148" s="31"/>
      <c r="U148" s="31"/>
      <c r="V148" s="31"/>
      <c r="W148" s="31"/>
      <c r="X148" s="31"/>
      <c r="Y148" s="31"/>
      <c r="Z148" s="31"/>
      <c r="AA148" s="31"/>
      <c r="AB148" s="31"/>
      <c r="AC148" s="31"/>
      <c r="AD148" s="31"/>
      <c r="AE148" s="31"/>
      <c r="AF148" s="20" t="s">
        <v>66</v>
      </c>
      <c r="AG148" s="15" t="s">
        <v>188</v>
      </c>
      <c r="AH148" s="17"/>
    </row>
    <row r="149" spans="1:34" ht="12" customHeight="1">
      <c r="A149" s="17" t="s">
        <v>185</v>
      </c>
      <c r="B149" s="8" t="s">
        <v>46</v>
      </c>
      <c r="C149" s="5" t="s">
        <v>34</v>
      </c>
      <c r="D149" s="9">
        <v>39951</v>
      </c>
      <c r="E149" s="16">
        <v>0.6493055555555556</v>
      </c>
      <c r="F149" s="5">
        <v>299424</v>
      </c>
      <c r="G149" s="5">
        <v>6073808</v>
      </c>
      <c r="H149" s="18">
        <v>6.7</v>
      </c>
      <c r="I149" s="38">
        <v>17.8</v>
      </c>
      <c r="J149" s="26">
        <v>32.4</v>
      </c>
      <c r="K149" s="39" t="s">
        <v>189</v>
      </c>
      <c r="L149" s="18">
        <v>8.48</v>
      </c>
      <c r="M149" s="18"/>
      <c r="N149" s="18">
        <v>20.4</v>
      </c>
      <c r="O149" s="40">
        <v>87</v>
      </c>
      <c r="P149" s="31">
        <v>78</v>
      </c>
      <c r="Q149" s="17"/>
      <c r="R149" s="17"/>
      <c r="S149" s="17"/>
      <c r="T149" s="17"/>
      <c r="U149" s="17"/>
      <c r="V149" s="17"/>
      <c r="W149" s="17"/>
      <c r="X149" s="17"/>
      <c r="Y149" s="17"/>
      <c r="Z149" s="17"/>
      <c r="AA149" s="17"/>
      <c r="AB149" s="17"/>
      <c r="AC149" s="17"/>
      <c r="AD149" s="17"/>
      <c r="AE149" s="17"/>
      <c r="AF149" s="20" t="s">
        <v>66</v>
      </c>
      <c r="AH149" s="17"/>
    </row>
    <row r="150" spans="1:34" ht="12" customHeight="1">
      <c r="A150" s="17" t="s">
        <v>185</v>
      </c>
      <c r="B150" s="8" t="s">
        <v>46</v>
      </c>
      <c r="C150" s="5" t="s">
        <v>34</v>
      </c>
      <c r="D150" s="9">
        <v>39953</v>
      </c>
      <c r="E150" s="16">
        <v>0.5625</v>
      </c>
      <c r="F150" s="5">
        <v>299424</v>
      </c>
      <c r="G150" s="5">
        <v>6073808</v>
      </c>
      <c r="H150" s="18">
        <v>6.98</v>
      </c>
      <c r="I150" s="38">
        <v>19.41</v>
      </c>
      <c r="J150" s="26">
        <v>36.52</v>
      </c>
      <c r="K150" s="39" t="s">
        <v>190</v>
      </c>
      <c r="L150" s="18">
        <v>5.69</v>
      </c>
      <c r="M150" s="18"/>
      <c r="N150" s="18">
        <v>26.6</v>
      </c>
      <c r="O150" s="40">
        <v>99</v>
      </c>
      <c r="P150" s="31"/>
      <c r="Q150" s="31"/>
      <c r="R150" s="31"/>
      <c r="S150" s="31"/>
      <c r="T150" s="31"/>
      <c r="U150" s="31"/>
      <c r="V150" s="31"/>
      <c r="W150" s="31"/>
      <c r="X150" s="31"/>
      <c r="Y150" s="31"/>
      <c r="Z150" s="31"/>
      <c r="AA150" s="31"/>
      <c r="AB150" s="31"/>
      <c r="AC150" s="31"/>
      <c r="AD150" s="31"/>
      <c r="AE150" s="31"/>
      <c r="AF150" s="20" t="s">
        <v>51</v>
      </c>
      <c r="AG150" s="15" t="s">
        <v>191</v>
      </c>
      <c r="AH150" s="17"/>
    </row>
    <row r="151" spans="1:34" ht="12" customHeight="1">
      <c r="A151" s="17" t="s">
        <v>185</v>
      </c>
      <c r="B151" s="8" t="s">
        <v>46</v>
      </c>
      <c r="C151" s="5" t="s">
        <v>34</v>
      </c>
      <c r="D151" s="48">
        <v>39960</v>
      </c>
      <c r="E151" s="49">
        <v>0.5590277777777778</v>
      </c>
      <c r="F151" s="5">
        <v>299424</v>
      </c>
      <c r="G151" s="5">
        <v>6073808</v>
      </c>
      <c r="H151" s="50">
        <v>4.46</v>
      </c>
      <c r="I151" s="51">
        <v>18.1</v>
      </c>
      <c r="J151" s="51">
        <v>26.9</v>
      </c>
      <c r="K151" s="52" t="s">
        <v>192</v>
      </c>
      <c r="L151" s="50">
        <v>9.08</v>
      </c>
      <c r="M151" s="50" t="s">
        <v>78</v>
      </c>
      <c r="N151" s="51">
        <v>17.1</v>
      </c>
      <c r="O151" s="50" t="s">
        <v>78</v>
      </c>
      <c r="P151" s="50">
        <v>230</v>
      </c>
      <c r="Q151" s="31" t="s">
        <v>78</v>
      </c>
      <c r="R151" s="31" t="s">
        <v>78</v>
      </c>
      <c r="S151" s="31" t="s">
        <v>78</v>
      </c>
      <c r="T151" s="31" t="s">
        <v>78</v>
      </c>
      <c r="U151" s="31" t="s">
        <v>78</v>
      </c>
      <c r="V151" s="31" t="s">
        <v>78</v>
      </c>
      <c r="W151" s="31" t="s">
        <v>78</v>
      </c>
      <c r="X151" s="31" t="s">
        <v>78</v>
      </c>
      <c r="Y151" s="31" t="s">
        <v>78</v>
      </c>
      <c r="Z151" s="31" t="s">
        <v>78</v>
      </c>
      <c r="AA151" s="31" t="s">
        <v>78</v>
      </c>
      <c r="AB151" s="31" t="s">
        <v>78</v>
      </c>
      <c r="AC151" s="31" t="s">
        <v>78</v>
      </c>
      <c r="AD151" s="31" t="s">
        <v>78</v>
      </c>
      <c r="AE151" s="31" t="s">
        <v>78</v>
      </c>
      <c r="AF151" s="50" t="s">
        <v>66</v>
      </c>
      <c r="AG151" s="53" t="s">
        <v>193</v>
      </c>
      <c r="AH151" s="17"/>
    </row>
    <row r="152" spans="1:34" ht="12" customHeight="1">
      <c r="A152" s="17" t="s">
        <v>185</v>
      </c>
      <c r="B152" s="8" t="s">
        <v>46</v>
      </c>
      <c r="C152" s="5" t="s">
        <v>34</v>
      </c>
      <c r="D152" s="9">
        <v>39961</v>
      </c>
      <c r="E152" s="16">
        <v>0.5868055555555556</v>
      </c>
      <c r="F152" s="5">
        <v>299424</v>
      </c>
      <c r="G152" s="5">
        <v>6073808</v>
      </c>
      <c r="H152" s="18">
        <v>3.59</v>
      </c>
      <c r="I152" s="38">
        <v>17.8</v>
      </c>
      <c r="J152" s="26">
        <v>30.1</v>
      </c>
      <c r="K152" s="39">
        <v>346.5</v>
      </c>
      <c r="L152" s="18">
        <v>4.48</v>
      </c>
      <c r="M152" s="18"/>
      <c r="N152" s="18">
        <v>23.02</v>
      </c>
      <c r="O152" s="40"/>
      <c r="P152" s="31">
        <v>360</v>
      </c>
      <c r="Q152" s="31"/>
      <c r="R152" s="31"/>
      <c r="S152" s="31"/>
      <c r="T152" s="31"/>
      <c r="U152" s="31"/>
      <c r="V152" s="31"/>
      <c r="W152" s="31"/>
      <c r="X152" s="31"/>
      <c r="Y152" s="31"/>
      <c r="Z152" s="31"/>
      <c r="AA152" s="31"/>
      <c r="AB152" s="31"/>
      <c r="AC152" s="31"/>
      <c r="AD152" s="31"/>
      <c r="AE152" s="31"/>
      <c r="AF152" s="20" t="s">
        <v>51</v>
      </c>
      <c r="AG152" s="15" t="s">
        <v>194</v>
      </c>
      <c r="AH152" s="17"/>
    </row>
    <row r="153" spans="1:34" ht="12" customHeight="1">
      <c r="A153" s="17" t="s">
        <v>185</v>
      </c>
      <c r="B153" s="8" t="s">
        <v>46</v>
      </c>
      <c r="C153" s="5" t="s">
        <v>34</v>
      </c>
      <c r="D153" s="9">
        <v>39965</v>
      </c>
      <c r="E153" s="16">
        <v>0.579861111111111</v>
      </c>
      <c r="F153" s="5">
        <v>299424</v>
      </c>
      <c r="G153" s="5">
        <v>6073808</v>
      </c>
      <c r="H153" s="18">
        <v>3.78</v>
      </c>
      <c r="I153" s="38">
        <v>15.54</v>
      </c>
      <c r="J153" s="26">
        <v>22.6</v>
      </c>
      <c r="K153" s="39">
        <v>372.5</v>
      </c>
      <c r="L153" s="18">
        <v>7.49</v>
      </c>
      <c r="M153" s="18"/>
      <c r="N153" s="18">
        <v>17.97</v>
      </c>
      <c r="O153" s="40">
        <v>15</v>
      </c>
      <c r="P153" s="31">
        <v>300</v>
      </c>
      <c r="Q153" s="31"/>
      <c r="R153" s="31"/>
      <c r="S153" s="31"/>
      <c r="T153" s="31"/>
      <c r="U153" s="31"/>
      <c r="V153" s="31"/>
      <c r="W153" s="31"/>
      <c r="X153" s="31"/>
      <c r="Y153" s="31"/>
      <c r="Z153" s="31"/>
      <c r="AA153" s="31"/>
      <c r="AB153" s="31"/>
      <c r="AC153" s="31"/>
      <c r="AD153" s="31"/>
      <c r="AE153" s="31"/>
      <c r="AF153" s="20" t="s">
        <v>51</v>
      </c>
      <c r="AG153" s="15" t="s">
        <v>195</v>
      </c>
      <c r="AH153" s="17"/>
    </row>
    <row r="154" spans="1:34" ht="12" customHeight="1">
      <c r="A154" s="17" t="s">
        <v>185</v>
      </c>
      <c r="B154" s="8" t="s">
        <v>46</v>
      </c>
      <c r="C154" s="5" t="s">
        <v>34</v>
      </c>
      <c r="D154" s="9">
        <v>39968</v>
      </c>
      <c r="E154" s="16">
        <v>0.4895833333333333</v>
      </c>
      <c r="H154" s="18">
        <v>3.93</v>
      </c>
      <c r="I154" s="38">
        <v>15.9</v>
      </c>
      <c r="J154" s="26">
        <v>22.834</v>
      </c>
      <c r="K154" s="40"/>
      <c r="L154" s="18">
        <v>5.88</v>
      </c>
      <c r="M154" s="18"/>
      <c r="N154" s="18">
        <v>14.605</v>
      </c>
      <c r="O154" s="40">
        <v>0</v>
      </c>
      <c r="P154" s="31">
        <v>290</v>
      </c>
      <c r="Q154" s="31"/>
      <c r="R154" s="31"/>
      <c r="S154" s="31"/>
      <c r="T154" s="31"/>
      <c r="U154" s="31"/>
      <c r="V154" s="31"/>
      <c r="W154" s="31"/>
      <c r="X154" s="31"/>
      <c r="Y154" s="31"/>
      <c r="Z154" s="31"/>
      <c r="AA154" s="31"/>
      <c r="AB154" s="31"/>
      <c r="AC154" s="31"/>
      <c r="AD154" s="31"/>
      <c r="AE154" s="31"/>
      <c r="AF154" s="20"/>
      <c r="AH154" s="17"/>
    </row>
    <row r="155" spans="1:34" ht="12" customHeight="1">
      <c r="A155" s="17" t="s">
        <v>185</v>
      </c>
      <c r="B155" s="8" t="s">
        <v>46</v>
      </c>
      <c r="C155" s="5" t="s">
        <v>34</v>
      </c>
      <c r="D155" s="9">
        <v>39973</v>
      </c>
      <c r="E155" s="16">
        <v>0.5902777777777778</v>
      </c>
      <c r="H155" s="18">
        <v>3.44</v>
      </c>
      <c r="I155" s="38">
        <v>13.6</v>
      </c>
      <c r="J155" s="26">
        <v>20.559</v>
      </c>
      <c r="K155" s="40"/>
      <c r="L155" s="18">
        <v>8.63</v>
      </c>
      <c r="M155" s="18"/>
      <c r="N155" s="18">
        <v>13.734</v>
      </c>
      <c r="O155" s="40">
        <v>0</v>
      </c>
      <c r="P155" s="31"/>
      <c r="Q155" s="31"/>
      <c r="R155" s="31"/>
      <c r="S155" s="31">
        <v>0</v>
      </c>
      <c r="T155" s="31"/>
      <c r="U155" s="31"/>
      <c r="V155" s="31"/>
      <c r="W155" s="31"/>
      <c r="X155" s="31"/>
      <c r="Y155" s="31"/>
      <c r="Z155" s="31"/>
      <c r="AA155" s="31"/>
      <c r="AB155" s="31"/>
      <c r="AC155" s="31"/>
      <c r="AD155" s="31"/>
      <c r="AE155" s="31"/>
      <c r="AF155" s="20" t="s">
        <v>51</v>
      </c>
      <c r="AG155" s="15" t="s">
        <v>196</v>
      </c>
      <c r="AH155" s="17"/>
    </row>
    <row r="156" spans="1:34" ht="12" customHeight="1">
      <c r="A156" s="17" t="s">
        <v>185</v>
      </c>
      <c r="B156" s="8" t="s">
        <v>46</v>
      </c>
      <c r="C156" s="5" t="s">
        <v>34</v>
      </c>
      <c r="D156" s="9">
        <v>39976</v>
      </c>
      <c r="E156" s="16">
        <v>0.5833333333333334</v>
      </c>
      <c r="H156" s="18">
        <v>3.64</v>
      </c>
      <c r="I156" s="38">
        <v>10.4</v>
      </c>
      <c r="J156" s="26">
        <v>15.3</v>
      </c>
      <c r="K156" s="40">
        <v>323.6</v>
      </c>
      <c r="L156" s="18">
        <v>7.65</v>
      </c>
      <c r="M156" s="18"/>
      <c r="N156" s="18">
        <v>10.933</v>
      </c>
      <c r="O156" s="40">
        <v>0</v>
      </c>
      <c r="P156" s="31">
        <f>0.59*500</f>
        <v>295</v>
      </c>
      <c r="Q156" s="31"/>
      <c r="R156" s="31"/>
      <c r="S156" s="31">
        <v>320</v>
      </c>
      <c r="T156" s="31"/>
      <c r="U156" s="31"/>
      <c r="V156" s="31"/>
      <c r="W156" s="31"/>
      <c r="X156" s="31"/>
      <c r="Y156" s="31"/>
      <c r="Z156" s="31"/>
      <c r="AA156" s="31"/>
      <c r="AB156" s="31"/>
      <c r="AC156" s="31"/>
      <c r="AD156" s="31"/>
      <c r="AE156" s="31"/>
      <c r="AF156" s="20"/>
      <c r="AH156" s="17"/>
    </row>
    <row r="157" spans="1:34" ht="12" customHeight="1">
      <c r="A157" s="17" t="s">
        <v>185</v>
      </c>
      <c r="B157" s="8" t="s">
        <v>46</v>
      </c>
      <c r="C157" s="5" t="s">
        <v>34</v>
      </c>
      <c r="D157" s="9">
        <v>39979</v>
      </c>
      <c r="E157" s="16">
        <v>0.5208333333333334</v>
      </c>
      <c r="H157" s="18">
        <v>3.76</v>
      </c>
      <c r="I157" s="38">
        <v>16.7</v>
      </c>
      <c r="J157" s="26">
        <v>18.337</v>
      </c>
      <c r="K157" s="40">
        <v>369.2</v>
      </c>
      <c r="L157" s="18">
        <v>7.8</v>
      </c>
      <c r="M157" s="18"/>
      <c r="N157" s="18">
        <v>11.5</v>
      </c>
      <c r="O157" s="40">
        <v>0</v>
      </c>
      <c r="P157" s="31">
        <f>0.48*500</f>
        <v>240</v>
      </c>
      <c r="Q157" s="31"/>
      <c r="R157" s="31"/>
      <c r="S157" s="31">
        <v>380</v>
      </c>
      <c r="T157" s="31"/>
      <c r="U157" s="31"/>
      <c r="V157" s="31"/>
      <c r="W157" s="31"/>
      <c r="X157" s="31"/>
      <c r="Y157" s="31"/>
      <c r="Z157" s="31"/>
      <c r="AA157" s="31"/>
      <c r="AB157" s="31"/>
      <c r="AC157" s="31"/>
      <c r="AD157" s="31"/>
      <c r="AE157" s="31"/>
      <c r="AF157" s="20"/>
      <c r="AH157" s="17"/>
    </row>
    <row r="158" spans="1:34" ht="12" customHeight="1">
      <c r="A158" s="17" t="s">
        <v>185</v>
      </c>
      <c r="B158" s="8" t="s">
        <v>46</v>
      </c>
      <c r="C158" s="5" t="s">
        <v>34</v>
      </c>
      <c r="D158" s="9">
        <v>39983</v>
      </c>
      <c r="E158" s="16">
        <v>0.6041666666666666</v>
      </c>
      <c r="H158" s="18">
        <v>6.56</v>
      </c>
      <c r="I158" s="38">
        <v>14.03</v>
      </c>
      <c r="J158" s="26">
        <v>14.84</v>
      </c>
      <c r="K158" s="40">
        <v>142.8</v>
      </c>
      <c r="L158" s="18">
        <v>10.97</v>
      </c>
      <c r="M158" s="18"/>
      <c r="N158" s="18">
        <v>12.2</v>
      </c>
      <c r="O158" s="40">
        <v>18</v>
      </c>
      <c r="P158" s="31">
        <v>21</v>
      </c>
      <c r="Q158" s="31"/>
      <c r="R158" s="31"/>
      <c r="S158" s="31">
        <v>770</v>
      </c>
      <c r="T158" s="31"/>
      <c r="U158" s="31"/>
      <c r="V158" s="31"/>
      <c r="W158" s="31"/>
      <c r="X158" s="31"/>
      <c r="Y158" s="31"/>
      <c r="Z158" s="31"/>
      <c r="AA158" s="31"/>
      <c r="AB158" s="31"/>
      <c r="AC158" s="31"/>
      <c r="AD158" s="31"/>
      <c r="AE158" s="31"/>
      <c r="AF158" s="20" t="s">
        <v>51</v>
      </c>
      <c r="AG158" s="15" t="s">
        <v>197</v>
      </c>
      <c r="AH158" s="17"/>
    </row>
    <row r="159" spans="1:34" ht="12" customHeight="1">
      <c r="A159" s="17" t="s">
        <v>185</v>
      </c>
      <c r="B159" s="8" t="s">
        <v>46</v>
      </c>
      <c r="C159" s="5" t="s">
        <v>34</v>
      </c>
      <c r="D159" s="9">
        <v>39986</v>
      </c>
      <c r="E159" s="16">
        <v>0.5347222222222222</v>
      </c>
      <c r="H159" s="18">
        <v>6.19</v>
      </c>
      <c r="I159" s="38">
        <v>14.8</v>
      </c>
      <c r="J159" s="26">
        <v>15.083</v>
      </c>
      <c r="K159" s="40">
        <v>83.8</v>
      </c>
      <c r="L159" s="18">
        <v>11.1</v>
      </c>
      <c r="M159" s="18"/>
      <c r="N159" s="18">
        <v>12.11</v>
      </c>
      <c r="O159" s="40">
        <v>36</v>
      </c>
      <c r="P159" s="31">
        <v>0</v>
      </c>
      <c r="Q159" s="31"/>
      <c r="R159" s="31"/>
      <c r="S159" s="31">
        <v>590</v>
      </c>
      <c r="T159" s="31"/>
      <c r="U159" s="31"/>
      <c r="V159" s="31"/>
      <c r="W159" s="31"/>
      <c r="X159" s="31"/>
      <c r="Y159" s="31"/>
      <c r="Z159" s="31"/>
      <c r="AA159" s="31"/>
      <c r="AB159" s="31"/>
      <c r="AC159" s="31"/>
      <c r="AD159" s="31"/>
      <c r="AE159" s="31"/>
      <c r="AF159" s="20" t="s">
        <v>51</v>
      </c>
      <c r="AH159" s="17"/>
    </row>
    <row r="160" spans="1:34" ht="12" customHeight="1">
      <c r="A160" s="17" t="s">
        <v>185</v>
      </c>
      <c r="B160" s="8" t="s">
        <v>46</v>
      </c>
      <c r="C160" s="5" t="s">
        <v>34</v>
      </c>
      <c r="D160" s="9">
        <v>39989</v>
      </c>
      <c r="E160" s="16">
        <v>0.576388888888889</v>
      </c>
      <c r="H160" s="18">
        <v>7.06</v>
      </c>
      <c r="I160" s="38">
        <v>16.99</v>
      </c>
      <c r="J160" s="26">
        <v>16</v>
      </c>
      <c r="K160" s="40"/>
      <c r="L160" s="18">
        <v>12.99</v>
      </c>
      <c r="M160" s="18"/>
      <c r="N160" s="18">
        <v>10.2</v>
      </c>
      <c r="O160" s="40">
        <v>41</v>
      </c>
      <c r="P160" s="31"/>
      <c r="Q160" s="31"/>
      <c r="R160" s="31"/>
      <c r="S160" s="31">
        <v>640</v>
      </c>
      <c r="T160" s="31"/>
      <c r="U160" s="31"/>
      <c r="V160" s="31"/>
      <c r="W160" s="31"/>
      <c r="X160" s="31"/>
      <c r="Y160" s="31"/>
      <c r="Z160" s="31"/>
      <c r="AA160" s="31"/>
      <c r="AB160" s="31"/>
      <c r="AC160" s="31"/>
      <c r="AD160" s="31"/>
      <c r="AE160" s="31"/>
      <c r="AF160" s="20" t="s">
        <v>51</v>
      </c>
      <c r="AH160" s="17"/>
    </row>
    <row r="161" spans="1:34" ht="12" customHeight="1">
      <c r="A161" s="17" t="s">
        <v>185</v>
      </c>
      <c r="B161" s="8" t="s">
        <v>46</v>
      </c>
      <c r="C161" s="5" t="s">
        <v>34</v>
      </c>
      <c r="D161" s="9">
        <v>39993</v>
      </c>
      <c r="E161" s="16">
        <v>0.4513888888888889</v>
      </c>
      <c r="H161" s="18">
        <v>7.29</v>
      </c>
      <c r="I161" s="38">
        <v>17.5</v>
      </c>
      <c r="J161" s="26">
        <v>11.6</v>
      </c>
      <c r="K161" s="40">
        <v>115</v>
      </c>
      <c r="L161" s="18"/>
      <c r="M161" s="18"/>
      <c r="N161" s="18">
        <v>6.43</v>
      </c>
      <c r="O161" s="40">
        <v>55</v>
      </c>
      <c r="P161" s="31">
        <v>8</v>
      </c>
      <c r="Q161" s="31"/>
      <c r="R161" s="31"/>
      <c r="S161" s="31"/>
      <c r="T161" s="31"/>
      <c r="U161" s="31"/>
      <c r="V161" s="31"/>
      <c r="W161" s="31"/>
      <c r="X161" s="31"/>
      <c r="Y161" s="31"/>
      <c r="Z161" s="31"/>
      <c r="AA161" s="31"/>
      <c r="AB161" s="31"/>
      <c r="AC161" s="31"/>
      <c r="AD161" s="31"/>
      <c r="AE161" s="31"/>
      <c r="AF161" s="20" t="s">
        <v>66</v>
      </c>
      <c r="AG161" s="15" t="s">
        <v>198</v>
      </c>
      <c r="AH161" s="17"/>
    </row>
    <row r="162" spans="1:34" ht="12" customHeight="1">
      <c r="A162" s="17" t="s">
        <v>185</v>
      </c>
      <c r="B162" s="8" t="s">
        <v>46</v>
      </c>
      <c r="C162" s="5" t="s">
        <v>34</v>
      </c>
      <c r="D162" s="9">
        <v>39997</v>
      </c>
      <c r="E162" s="16">
        <v>0.5902777777777778</v>
      </c>
      <c r="H162" s="18">
        <v>4.82</v>
      </c>
      <c r="I162" s="38">
        <v>17.5</v>
      </c>
      <c r="J162" s="26">
        <v>6.05</v>
      </c>
      <c r="K162" s="40">
        <v>236</v>
      </c>
      <c r="L162" s="18"/>
      <c r="M162" s="18"/>
      <c r="N162" s="18">
        <v>3.46</v>
      </c>
      <c r="O162" s="40">
        <v>13</v>
      </c>
      <c r="P162" s="31">
        <v>53</v>
      </c>
      <c r="Q162" s="31"/>
      <c r="R162" s="31"/>
      <c r="S162" s="31"/>
      <c r="T162" s="31"/>
      <c r="U162" s="31"/>
      <c r="V162" s="31"/>
      <c r="W162" s="31"/>
      <c r="X162" s="31"/>
      <c r="Y162" s="31"/>
      <c r="Z162" s="31"/>
      <c r="AA162" s="31"/>
      <c r="AB162" s="31"/>
      <c r="AC162" s="31"/>
      <c r="AD162" s="31"/>
      <c r="AE162" s="31"/>
      <c r="AF162" s="20" t="s">
        <v>66</v>
      </c>
      <c r="AG162" s="15" t="s">
        <v>199</v>
      </c>
      <c r="AH162" s="17"/>
    </row>
    <row r="163" spans="1:34" ht="12" customHeight="1">
      <c r="A163" s="17" t="s">
        <v>185</v>
      </c>
      <c r="B163" s="8" t="s">
        <v>46</v>
      </c>
      <c r="C163" s="5" t="s">
        <v>34</v>
      </c>
      <c r="D163" s="9">
        <v>40000</v>
      </c>
      <c r="E163" s="16">
        <v>0.5625</v>
      </c>
      <c r="H163" s="18">
        <v>7.62</v>
      </c>
      <c r="I163" s="38">
        <v>14.8</v>
      </c>
      <c r="J163" s="26">
        <v>4.47</v>
      </c>
      <c r="K163" s="40">
        <v>84</v>
      </c>
      <c r="L163" s="18"/>
      <c r="M163" s="18"/>
      <c r="N163" s="18">
        <v>2.43</v>
      </c>
      <c r="O163" s="40">
        <v>54</v>
      </c>
      <c r="P163" s="31">
        <v>9</v>
      </c>
      <c r="Q163" s="31"/>
      <c r="R163" s="31"/>
      <c r="S163" s="31"/>
      <c r="T163" s="31"/>
      <c r="U163" s="31"/>
      <c r="V163" s="31"/>
      <c r="W163" s="31"/>
      <c r="X163" s="31"/>
      <c r="Y163" s="31"/>
      <c r="Z163" s="31"/>
      <c r="AA163" s="31"/>
      <c r="AB163" s="31"/>
      <c r="AC163" s="31"/>
      <c r="AD163" s="31"/>
      <c r="AE163" s="31"/>
      <c r="AF163" s="20" t="s">
        <v>66</v>
      </c>
      <c r="AG163" s="15" t="s">
        <v>200</v>
      </c>
      <c r="AH163" s="17"/>
    </row>
    <row r="164" spans="1:34" ht="12" customHeight="1">
      <c r="A164" s="17" t="s">
        <v>185</v>
      </c>
      <c r="B164" s="8" t="s">
        <v>46</v>
      </c>
      <c r="C164" s="5" t="s">
        <v>34</v>
      </c>
      <c r="D164" s="9">
        <v>40004</v>
      </c>
      <c r="E164" s="16">
        <v>0.47222222222222227</v>
      </c>
      <c r="H164" s="18">
        <v>6.84</v>
      </c>
      <c r="I164" s="38">
        <v>12.5</v>
      </c>
      <c r="J164" s="26">
        <v>5.36</v>
      </c>
      <c r="K164" s="40">
        <v>70</v>
      </c>
      <c r="L164" s="18"/>
      <c r="M164" s="18"/>
      <c r="N164" s="18">
        <v>2.46</v>
      </c>
      <c r="O164" s="40">
        <v>53</v>
      </c>
      <c r="P164" s="31">
        <v>8</v>
      </c>
      <c r="Q164" s="31"/>
      <c r="R164" s="31"/>
      <c r="S164" s="31"/>
      <c r="T164" s="31"/>
      <c r="U164" s="31"/>
      <c r="V164" s="31"/>
      <c r="W164" s="31"/>
      <c r="X164" s="31"/>
      <c r="Y164" s="31"/>
      <c r="Z164" s="31"/>
      <c r="AA164" s="31"/>
      <c r="AB164" s="31"/>
      <c r="AC164" s="31"/>
      <c r="AD164" s="31"/>
      <c r="AE164" s="31"/>
      <c r="AF164" s="20" t="s">
        <v>66</v>
      </c>
      <c r="AG164" s="15" t="s">
        <v>201</v>
      </c>
      <c r="AH164" s="17"/>
    </row>
    <row r="165" spans="1:34" ht="12" customHeight="1">
      <c r="A165" s="17" t="s">
        <v>185</v>
      </c>
      <c r="B165" s="8" t="s">
        <v>46</v>
      </c>
      <c r="C165" s="5" t="s">
        <v>34</v>
      </c>
      <c r="D165" s="9">
        <v>40007</v>
      </c>
      <c r="E165" s="16"/>
      <c r="H165" s="18">
        <v>4.8</v>
      </c>
      <c r="I165" s="38">
        <v>13.6</v>
      </c>
      <c r="J165" s="26">
        <v>7.35</v>
      </c>
      <c r="K165" s="40"/>
      <c r="L165" s="18">
        <v>7.64</v>
      </c>
      <c r="M165" s="18"/>
      <c r="N165" s="18">
        <v>4.7</v>
      </c>
      <c r="O165" s="40">
        <v>4</v>
      </c>
      <c r="P165" s="31">
        <v>86</v>
      </c>
      <c r="Q165" s="31"/>
      <c r="R165" s="31"/>
      <c r="S165" s="31"/>
      <c r="T165" s="31"/>
      <c r="U165" s="31"/>
      <c r="V165" s="31"/>
      <c r="W165" s="31"/>
      <c r="X165" s="31"/>
      <c r="Y165" s="31"/>
      <c r="Z165" s="31"/>
      <c r="AA165" s="31"/>
      <c r="AB165" s="31"/>
      <c r="AC165" s="31"/>
      <c r="AD165" s="31"/>
      <c r="AE165" s="31"/>
      <c r="AF165" s="20" t="s">
        <v>51</v>
      </c>
      <c r="AH165" s="17"/>
    </row>
    <row r="166" spans="1:34" ht="12" customHeight="1">
      <c r="A166" s="17" t="s">
        <v>202</v>
      </c>
      <c r="B166" s="8" t="s">
        <v>46</v>
      </c>
      <c r="C166" s="5" t="s">
        <v>34</v>
      </c>
      <c r="D166" s="9">
        <v>39941</v>
      </c>
      <c r="E166" s="16">
        <v>0.6486111111111111</v>
      </c>
      <c r="F166" s="17">
        <v>299316</v>
      </c>
      <c r="G166" s="17">
        <v>6073760</v>
      </c>
      <c r="H166" s="18"/>
      <c r="I166" s="18">
        <v>18.39</v>
      </c>
      <c r="J166" s="18">
        <v>28.96</v>
      </c>
      <c r="K166" s="26" t="s">
        <v>203</v>
      </c>
      <c r="L166" s="18">
        <v>7.03</v>
      </c>
      <c r="M166" s="18"/>
      <c r="N166" s="18">
        <v>21.55</v>
      </c>
      <c r="O166" s="18"/>
      <c r="P166" s="40">
        <v>270</v>
      </c>
      <c r="Q166" s="31"/>
      <c r="R166" s="31"/>
      <c r="S166" s="31"/>
      <c r="T166" s="31"/>
      <c r="U166" s="31"/>
      <c r="V166" s="31"/>
      <c r="W166" s="31"/>
      <c r="X166" s="31"/>
      <c r="Y166" s="31"/>
      <c r="Z166" s="31"/>
      <c r="AA166" s="31"/>
      <c r="AB166" s="31"/>
      <c r="AC166" s="31"/>
      <c r="AD166" s="31"/>
      <c r="AE166" s="31"/>
      <c r="AF166" s="20" t="s">
        <v>51</v>
      </c>
      <c r="AG166" s="15" t="s">
        <v>195</v>
      </c>
      <c r="AH166" s="17"/>
    </row>
    <row r="167" spans="1:34" ht="12" customHeight="1">
      <c r="A167" s="17" t="s">
        <v>202</v>
      </c>
      <c r="B167" s="8" t="s">
        <v>46</v>
      </c>
      <c r="C167" s="5" t="s">
        <v>34</v>
      </c>
      <c r="D167" s="9">
        <v>39948</v>
      </c>
      <c r="E167" s="16">
        <v>0.4479166666666667</v>
      </c>
      <c r="F167" s="17">
        <v>299331</v>
      </c>
      <c r="G167" s="17">
        <v>6073729</v>
      </c>
      <c r="H167" s="18">
        <v>3.94</v>
      </c>
      <c r="I167" s="18">
        <v>16.04</v>
      </c>
      <c r="J167" s="18">
        <v>36.197</v>
      </c>
      <c r="K167" s="19" t="s">
        <v>204</v>
      </c>
      <c r="L167" s="18">
        <v>4.37</v>
      </c>
      <c r="M167" s="17"/>
      <c r="N167" s="18">
        <v>28.39</v>
      </c>
      <c r="O167" s="17"/>
      <c r="P167" s="17">
        <v>660</v>
      </c>
      <c r="Q167" s="18"/>
      <c r="R167" s="18"/>
      <c r="S167" s="18"/>
      <c r="T167" s="18"/>
      <c r="U167" s="18"/>
      <c r="V167" s="18"/>
      <c r="W167" s="18"/>
      <c r="X167" s="18"/>
      <c r="Y167" s="18"/>
      <c r="Z167" s="18"/>
      <c r="AA167" s="18"/>
      <c r="AB167" s="18"/>
      <c r="AC167" s="18"/>
      <c r="AD167" s="18"/>
      <c r="AE167" s="18"/>
      <c r="AF167" s="20" t="s">
        <v>66</v>
      </c>
      <c r="AG167" s="15" t="s">
        <v>205</v>
      </c>
      <c r="AH167" s="17"/>
    </row>
    <row r="168" spans="1:34" ht="12" customHeight="1">
      <c r="A168" s="17" t="s">
        <v>202</v>
      </c>
      <c r="B168" s="8" t="s">
        <v>46</v>
      </c>
      <c r="C168" s="5" t="s">
        <v>34</v>
      </c>
      <c r="D168" s="9">
        <v>39951</v>
      </c>
      <c r="E168" s="16">
        <v>0.6597222222222222</v>
      </c>
      <c r="F168" s="17"/>
      <c r="G168" s="17"/>
      <c r="H168" s="18">
        <v>3.09</v>
      </c>
      <c r="I168" s="38">
        <v>16.5</v>
      </c>
      <c r="J168" s="26">
        <v>36.4</v>
      </c>
      <c r="K168" s="39" t="s">
        <v>206</v>
      </c>
      <c r="L168" s="18">
        <v>4.2</v>
      </c>
      <c r="M168" s="18"/>
      <c r="N168" s="18">
        <v>23.1</v>
      </c>
      <c r="O168" s="40"/>
      <c r="P168" s="40">
        <v>720</v>
      </c>
      <c r="Q168" s="17"/>
      <c r="R168" s="17"/>
      <c r="S168" s="17"/>
      <c r="T168" s="17"/>
      <c r="U168" s="17"/>
      <c r="V168" s="17"/>
      <c r="W168" s="17"/>
      <c r="X168" s="17"/>
      <c r="Y168" s="17"/>
      <c r="Z168" s="17"/>
      <c r="AA168" s="17"/>
      <c r="AB168" s="17"/>
      <c r="AC168" s="17"/>
      <c r="AD168" s="17"/>
      <c r="AE168" s="17"/>
      <c r="AF168" s="20" t="s">
        <v>66</v>
      </c>
      <c r="AG168" s="15" t="s">
        <v>207</v>
      </c>
      <c r="AH168" s="17"/>
    </row>
    <row r="169" spans="1:34" ht="12" customHeight="1">
      <c r="A169" s="17" t="s">
        <v>202</v>
      </c>
      <c r="B169" s="8" t="s">
        <v>46</v>
      </c>
      <c r="C169" s="5" t="s">
        <v>34</v>
      </c>
      <c r="D169" s="9">
        <v>39953</v>
      </c>
      <c r="E169" s="16">
        <v>0.5729166666666666</v>
      </c>
      <c r="F169" s="17"/>
      <c r="G169" s="17"/>
      <c r="H169" s="18">
        <v>3.14</v>
      </c>
      <c r="I169" s="38">
        <v>19</v>
      </c>
      <c r="J169" s="26">
        <v>35.7</v>
      </c>
      <c r="K169" s="39" t="s">
        <v>208</v>
      </c>
      <c r="L169" s="18">
        <v>5.2</v>
      </c>
      <c r="M169" s="18"/>
      <c r="N169" s="18">
        <v>23.3</v>
      </c>
      <c r="O169" s="40"/>
      <c r="P169" s="40">
        <v>610</v>
      </c>
      <c r="Q169" s="18"/>
      <c r="R169" s="18"/>
      <c r="S169" s="18"/>
      <c r="T169" s="18"/>
      <c r="U169" s="18"/>
      <c r="V169" s="18"/>
      <c r="W169" s="18"/>
      <c r="X169" s="18"/>
      <c r="Y169" s="18"/>
      <c r="Z169" s="18"/>
      <c r="AA169" s="18"/>
      <c r="AB169" s="18"/>
      <c r="AC169" s="18"/>
      <c r="AD169" s="18"/>
      <c r="AE169" s="18"/>
      <c r="AF169" s="20" t="s">
        <v>51</v>
      </c>
      <c r="AH169" s="17"/>
    </row>
    <row r="170" spans="1:256" ht="12" customHeight="1">
      <c r="A170" s="17" t="s">
        <v>209</v>
      </c>
      <c r="B170" s="8" t="s">
        <v>46</v>
      </c>
      <c r="C170" s="5" t="s">
        <v>34</v>
      </c>
      <c r="D170" s="54">
        <v>39979</v>
      </c>
      <c r="E170" s="55">
        <v>0.548611111111111</v>
      </c>
      <c r="F170" s="56">
        <v>298968</v>
      </c>
      <c r="G170" s="56">
        <v>6073854</v>
      </c>
      <c r="H170" s="56">
        <v>3.14</v>
      </c>
      <c r="I170" s="56">
        <v>19.4</v>
      </c>
      <c r="J170" s="57">
        <v>15.02</v>
      </c>
      <c r="K170" s="56">
        <v>500</v>
      </c>
      <c r="L170" s="56">
        <v>8.23</v>
      </c>
      <c r="M170" s="56" t="s">
        <v>78</v>
      </c>
      <c r="N170" s="57">
        <v>9.43</v>
      </c>
      <c r="O170" s="56" t="s">
        <v>78</v>
      </c>
      <c r="P170" s="56">
        <v>435</v>
      </c>
      <c r="Q170"/>
      <c r="R170"/>
      <c r="S170"/>
      <c r="T170"/>
      <c r="U170"/>
      <c r="V170"/>
      <c r="W170"/>
      <c r="X170"/>
      <c r="Y170"/>
      <c r="Z170"/>
      <c r="AA170"/>
      <c r="AB170"/>
      <c r="AC170"/>
      <c r="AD170"/>
      <c r="AE170"/>
      <c r="AF170" s="56" t="s">
        <v>66</v>
      </c>
      <c r="AG170" s="58" t="s">
        <v>210</v>
      </c>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 customHeight="1">
      <c r="A171" s="17" t="s">
        <v>209</v>
      </c>
      <c r="B171" s="8" t="s">
        <v>46</v>
      </c>
      <c r="C171" s="5" t="s">
        <v>34</v>
      </c>
      <c r="D171" s="54">
        <v>39983</v>
      </c>
      <c r="E171" s="55">
        <v>0.5513888888888888</v>
      </c>
      <c r="F171" s="56"/>
      <c r="G171" s="56"/>
      <c r="H171" s="56">
        <v>5.56</v>
      </c>
      <c r="I171" s="56">
        <v>16.7</v>
      </c>
      <c r="J171" s="57">
        <v>20.19</v>
      </c>
      <c r="K171" s="56">
        <v>125</v>
      </c>
      <c r="L171" s="56">
        <v>8.81</v>
      </c>
      <c r="M171" s="56" t="s">
        <v>78</v>
      </c>
      <c r="N171" s="57">
        <v>11.7</v>
      </c>
      <c r="O171" s="56">
        <v>28</v>
      </c>
      <c r="P171" s="56">
        <v>32</v>
      </c>
      <c r="Q171"/>
      <c r="R171"/>
      <c r="S171"/>
      <c r="T171"/>
      <c r="U171"/>
      <c r="V171"/>
      <c r="W171"/>
      <c r="X171"/>
      <c r="Y171"/>
      <c r="Z171"/>
      <c r="AA171"/>
      <c r="AB171"/>
      <c r="AC171"/>
      <c r="AD171"/>
      <c r="AE171"/>
      <c r="AF171" s="56" t="s">
        <v>66</v>
      </c>
      <c r="AG171" s="58" t="s">
        <v>211</v>
      </c>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 customHeight="1">
      <c r="A172" s="17" t="s">
        <v>209</v>
      </c>
      <c r="B172" s="8" t="s">
        <v>46</v>
      </c>
      <c r="C172" s="5" t="s">
        <v>34</v>
      </c>
      <c r="D172" s="54">
        <v>39986</v>
      </c>
      <c r="E172" s="55">
        <v>0.5381944444444444</v>
      </c>
      <c r="F172" s="56"/>
      <c r="G172" s="56"/>
      <c r="H172" s="56">
        <v>3.66</v>
      </c>
      <c r="I172" s="56">
        <v>17.9</v>
      </c>
      <c r="J172" s="57">
        <v>17</v>
      </c>
      <c r="K172" s="56">
        <v>399</v>
      </c>
      <c r="L172" s="56" t="s">
        <v>78</v>
      </c>
      <c r="M172" s="56" t="s">
        <v>78</v>
      </c>
      <c r="N172" s="57">
        <v>12.12</v>
      </c>
      <c r="O172" s="56" t="s">
        <v>78</v>
      </c>
      <c r="P172" s="56">
        <v>315</v>
      </c>
      <c r="Q172"/>
      <c r="R172"/>
      <c r="S172"/>
      <c r="T172"/>
      <c r="U172"/>
      <c r="V172"/>
      <c r="W172"/>
      <c r="X172"/>
      <c r="Y172"/>
      <c r="Z172"/>
      <c r="AA172"/>
      <c r="AB172"/>
      <c r="AC172"/>
      <c r="AD172"/>
      <c r="AE172"/>
      <c r="AF172" s="56" t="s">
        <v>66</v>
      </c>
      <c r="AG172" s="58" t="s">
        <v>212</v>
      </c>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 customHeight="1">
      <c r="A173" s="17" t="s">
        <v>209</v>
      </c>
      <c r="B173" s="8" t="s">
        <v>46</v>
      </c>
      <c r="C173" s="5" t="s">
        <v>34</v>
      </c>
      <c r="D173" s="54">
        <v>39990</v>
      </c>
      <c r="E173" s="55">
        <v>0.5208333333333334</v>
      </c>
      <c r="F173" s="56"/>
      <c r="G173" s="56"/>
      <c r="H173" s="56">
        <v>6.33</v>
      </c>
      <c r="I173" s="56">
        <v>14.8</v>
      </c>
      <c r="J173" s="57">
        <v>16.21</v>
      </c>
      <c r="K173" s="56">
        <v>140</v>
      </c>
      <c r="L173" s="56"/>
      <c r="M173" s="56"/>
      <c r="N173" s="57">
        <v>9.07</v>
      </c>
      <c r="O173" s="56">
        <v>37</v>
      </c>
      <c r="P173" s="56">
        <v>12</v>
      </c>
      <c r="Q173"/>
      <c r="R173"/>
      <c r="S173"/>
      <c r="T173"/>
      <c r="U173"/>
      <c r="V173"/>
      <c r="W173"/>
      <c r="X173"/>
      <c r="Y173"/>
      <c r="Z173"/>
      <c r="AA173"/>
      <c r="AB173"/>
      <c r="AC173"/>
      <c r="AD173"/>
      <c r="AE173"/>
      <c r="AF173" s="56" t="s">
        <v>66</v>
      </c>
      <c r="AG173" s="58" t="s">
        <v>213</v>
      </c>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2" customHeight="1">
      <c r="A174" s="17" t="s">
        <v>209</v>
      </c>
      <c r="B174" s="8" t="s">
        <v>46</v>
      </c>
      <c r="C174" s="5" t="s">
        <v>34</v>
      </c>
      <c r="D174" s="54">
        <v>39993</v>
      </c>
      <c r="E174" s="55">
        <v>0.46527777777777773</v>
      </c>
      <c r="F174" s="56"/>
      <c r="G174" s="56"/>
      <c r="H174" s="56">
        <v>5.9</v>
      </c>
      <c r="I174" s="56">
        <v>18.6</v>
      </c>
      <c r="J174" s="57">
        <v>9.9</v>
      </c>
      <c r="K174" s="56">
        <v>117</v>
      </c>
      <c r="L174" s="56"/>
      <c r="M174" s="56"/>
      <c r="N174" s="57">
        <v>5.39</v>
      </c>
      <c r="O174" s="56">
        <v>22</v>
      </c>
      <c r="P174" s="56">
        <v>29</v>
      </c>
      <c r="Q174"/>
      <c r="R174"/>
      <c r="S174"/>
      <c r="T174"/>
      <c r="U174"/>
      <c r="V174"/>
      <c r="W174"/>
      <c r="X174"/>
      <c r="Y174"/>
      <c r="Z174"/>
      <c r="AA174"/>
      <c r="AB174"/>
      <c r="AC174"/>
      <c r="AD174"/>
      <c r="AE174"/>
      <c r="AF174" s="56" t="s">
        <v>66</v>
      </c>
      <c r="AG174" s="58" t="s">
        <v>214</v>
      </c>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2" customHeight="1">
      <c r="A175" s="17" t="s">
        <v>209</v>
      </c>
      <c r="B175" s="8" t="s">
        <v>46</v>
      </c>
      <c r="C175" s="5" t="s">
        <v>34</v>
      </c>
      <c r="D175" s="9">
        <v>39997</v>
      </c>
      <c r="E175" s="55">
        <v>0.576388888888889</v>
      </c>
      <c r="F175" s="56"/>
      <c r="G175" s="56"/>
      <c r="H175" s="56">
        <v>6.62</v>
      </c>
      <c r="I175" s="56">
        <v>16.9</v>
      </c>
      <c r="J175" s="57">
        <v>4.57</v>
      </c>
      <c r="K175" s="56">
        <v>76</v>
      </c>
      <c r="L175" s="56"/>
      <c r="M175" s="56"/>
      <c r="N175" s="57">
        <v>2.61</v>
      </c>
      <c r="O175" s="56">
        <v>54</v>
      </c>
      <c r="P175" s="56">
        <v>8</v>
      </c>
      <c r="Q175"/>
      <c r="R175"/>
      <c r="S175"/>
      <c r="T175"/>
      <c r="U175"/>
      <c r="V175"/>
      <c r="W175"/>
      <c r="X175"/>
      <c r="Y175"/>
      <c r="Z175"/>
      <c r="AA175"/>
      <c r="AB175"/>
      <c r="AC175"/>
      <c r="AD175"/>
      <c r="AE175"/>
      <c r="AF175" s="56" t="s">
        <v>66</v>
      </c>
      <c r="AG175" s="58" t="s">
        <v>215</v>
      </c>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2" customHeight="1">
      <c r="A176" s="17" t="s">
        <v>209</v>
      </c>
      <c r="B176" s="8" t="s">
        <v>46</v>
      </c>
      <c r="C176" s="5" t="s">
        <v>34</v>
      </c>
      <c r="D176" s="9">
        <v>40000</v>
      </c>
      <c r="E176" s="55">
        <v>0.5555555555555556</v>
      </c>
      <c r="F176" s="56"/>
      <c r="G176" s="56"/>
      <c r="H176" s="56">
        <v>7.13</v>
      </c>
      <c r="I176" s="56">
        <v>15.7</v>
      </c>
      <c r="J176" s="57">
        <v>4.43</v>
      </c>
      <c r="K176" s="56">
        <v>166</v>
      </c>
      <c r="L176" s="56"/>
      <c r="M176" s="56"/>
      <c r="N176" s="57">
        <v>2.44</v>
      </c>
      <c r="O176" s="56">
        <v>47</v>
      </c>
      <c r="P176" s="56">
        <v>8</v>
      </c>
      <c r="Q176"/>
      <c r="R176"/>
      <c r="S176"/>
      <c r="T176"/>
      <c r="U176"/>
      <c r="V176"/>
      <c r="W176"/>
      <c r="X176"/>
      <c r="Y176"/>
      <c r="Z176"/>
      <c r="AA176"/>
      <c r="AB176"/>
      <c r="AC176"/>
      <c r="AD176"/>
      <c r="AE176"/>
      <c r="AF176" s="56" t="s">
        <v>66</v>
      </c>
      <c r="AG176" s="58" t="s">
        <v>200</v>
      </c>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2" customHeight="1">
      <c r="A177" s="17" t="s">
        <v>209</v>
      </c>
      <c r="B177" s="8" t="s">
        <v>46</v>
      </c>
      <c r="C177" s="5" t="s">
        <v>34</v>
      </c>
      <c r="D177" s="9">
        <v>38908</v>
      </c>
      <c r="E177" s="55">
        <v>0.46875</v>
      </c>
      <c r="F177" s="56"/>
      <c r="G177" s="56"/>
      <c r="H177" s="56">
        <v>6.49</v>
      </c>
      <c r="I177" s="56">
        <v>12.6</v>
      </c>
      <c r="J177" s="57">
        <v>5.95</v>
      </c>
      <c r="K177" s="56">
        <v>78</v>
      </c>
      <c r="L177" s="56"/>
      <c r="M177" s="56"/>
      <c r="N177" s="57">
        <v>2.76</v>
      </c>
      <c r="O177" s="56">
        <v>50</v>
      </c>
      <c r="P177" s="56">
        <v>9</v>
      </c>
      <c r="Q177"/>
      <c r="R177"/>
      <c r="S177"/>
      <c r="T177"/>
      <c r="U177"/>
      <c r="V177"/>
      <c r="W177"/>
      <c r="X177"/>
      <c r="Y177"/>
      <c r="Z177"/>
      <c r="AA177"/>
      <c r="AB177"/>
      <c r="AC177"/>
      <c r="AD177"/>
      <c r="AE177"/>
      <c r="AF177" s="56" t="s">
        <v>66</v>
      </c>
      <c r="AG177" s="58" t="s">
        <v>216</v>
      </c>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2" customHeight="1">
      <c r="A178" s="17" t="s">
        <v>209</v>
      </c>
      <c r="B178" s="8" t="s">
        <v>46</v>
      </c>
      <c r="C178" s="5" t="s">
        <v>34</v>
      </c>
      <c r="D178" s="9">
        <v>40007</v>
      </c>
      <c r="E178" s="55">
        <v>0.5729166666666666</v>
      </c>
      <c r="F178" s="56"/>
      <c r="G178" s="56"/>
      <c r="H178" s="56">
        <v>7.32</v>
      </c>
      <c r="I178" s="56">
        <v>16.6</v>
      </c>
      <c r="J178" s="57">
        <v>1.35</v>
      </c>
      <c r="K178" s="56">
        <v>185</v>
      </c>
      <c r="L178" s="56"/>
      <c r="M178" s="56"/>
      <c r="N178" s="57">
        <v>0.659</v>
      </c>
      <c r="O178" s="56">
        <v>82</v>
      </c>
      <c r="P178" s="56">
        <v>10</v>
      </c>
      <c r="Q178"/>
      <c r="R178"/>
      <c r="S178"/>
      <c r="T178"/>
      <c r="U178"/>
      <c r="V178"/>
      <c r="W178"/>
      <c r="X178"/>
      <c r="Y178"/>
      <c r="Z178"/>
      <c r="AA178"/>
      <c r="AB178"/>
      <c r="AC178"/>
      <c r="AD178"/>
      <c r="AE178"/>
      <c r="AF178" s="56" t="s">
        <v>66</v>
      </c>
      <c r="AG178" s="58" t="s">
        <v>217</v>
      </c>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2" customHeight="1">
      <c r="A179" s="17" t="s">
        <v>218</v>
      </c>
      <c r="B179" s="8" t="s">
        <v>46</v>
      </c>
      <c r="C179" s="5" t="s">
        <v>34</v>
      </c>
      <c r="D179" s="54">
        <v>39979</v>
      </c>
      <c r="E179" s="59">
        <v>0.5902777777777778</v>
      </c>
      <c r="F179" s="56">
        <v>300698</v>
      </c>
      <c r="G179" s="56">
        <v>6072819</v>
      </c>
      <c r="H179" s="56">
        <v>3.76</v>
      </c>
      <c r="I179" s="56">
        <v>19.3</v>
      </c>
      <c r="J179" s="57">
        <v>29.7</v>
      </c>
      <c r="K179" s="56">
        <v>416</v>
      </c>
      <c r="L179" s="56">
        <v>7.34</v>
      </c>
      <c r="M179" s="56" t="s">
        <v>78</v>
      </c>
      <c r="N179" s="57">
        <v>19.2</v>
      </c>
      <c r="O179" s="56" t="s">
        <v>78</v>
      </c>
      <c r="P179" s="56">
        <v>235</v>
      </c>
      <c r="Q179"/>
      <c r="R179"/>
      <c r="S179"/>
      <c r="T179"/>
      <c r="U179"/>
      <c r="V179"/>
      <c r="W179"/>
      <c r="X179"/>
      <c r="Y179"/>
      <c r="Z179"/>
      <c r="AA179"/>
      <c r="AB179"/>
      <c r="AC179"/>
      <c r="AD179"/>
      <c r="AE179"/>
      <c r="AF179" s="56" t="s">
        <v>66</v>
      </c>
      <c r="AG179" t="s">
        <v>219</v>
      </c>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2" customHeight="1">
      <c r="A180" s="17" t="s">
        <v>218</v>
      </c>
      <c r="B180" s="8" t="s">
        <v>46</v>
      </c>
      <c r="C180" s="5" t="s">
        <v>34</v>
      </c>
      <c r="D180" s="54">
        <v>39983</v>
      </c>
      <c r="E180" s="59">
        <v>0.5034722222222222</v>
      </c>
      <c r="F180"/>
      <c r="G180"/>
      <c r="H180" s="56">
        <v>6.87</v>
      </c>
      <c r="I180" s="56">
        <v>15.8</v>
      </c>
      <c r="J180" s="57">
        <v>30.4</v>
      </c>
      <c r="K180" s="56">
        <v>47</v>
      </c>
      <c r="L180" s="56">
        <v>9.04</v>
      </c>
      <c r="M180" s="56" t="s">
        <v>78</v>
      </c>
      <c r="N180" s="57">
        <v>18.1</v>
      </c>
      <c r="O180" s="56">
        <v>72</v>
      </c>
      <c r="P180" s="56">
        <v>18</v>
      </c>
      <c r="Q180"/>
      <c r="R180"/>
      <c r="S180"/>
      <c r="T180"/>
      <c r="U180"/>
      <c r="V180"/>
      <c r="W180"/>
      <c r="X180"/>
      <c r="Y180"/>
      <c r="Z180"/>
      <c r="AA180"/>
      <c r="AB180"/>
      <c r="AC180"/>
      <c r="AD180"/>
      <c r="AE180"/>
      <c r="AF180" s="56" t="s">
        <v>66</v>
      </c>
      <c r="AG180" t="s">
        <v>220</v>
      </c>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2" customHeight="1">
      <c r="A181" s="17" t="s">
        <v>218</v>
      </c>
      <c r="B181" s="8" t="s">
        <v>46</v>
      </c>
      <c r="C181" s="5" t="s">
        <v>34</v>
      </c>
      <c r="D181" s="54">
        <v>39986</v>
      </c>
      <c r="E181" s="59">
        <v>0.5625</v>
      </c>
      <c r="F181"/>
      <c r="G181"/>
      <c r="H181" s="56">
        <v>5.07</v>
      </c>
      <c r="I181" s="56">
        <v>18.6</v>
      </c>
      <c r="J181" s="57">
        <v>18.94</v>
      </c>
      <c r="K181" s="56">
        <v>225</v>
      </c>
      <c r="L181" s="56" t="s">
        <v>78</v>
      </c>
      <c r="M181" s="56" t="s">
        <v>78</v>
      </c>
      <c r="N181" s="57">
        <v>13.56</v>
      </c>
      <c r="O181" s="56">
        <v>16</v>
      </c>
      <c r="P181" s="56">
        <v>52</v>
      </c>
      <c r="Q181"/>
      <c r="R181"/>
      <c r="S181"/>
      <c r="T181"/>
      <c r="U181"/>
      <c r="V181"/>
      <c r="W181"/>
      <c r="X181"/>
      <c r="Y181"/>
      <c r="Z181"/>
      <c r="AA181"/>
      <c r="AB181"/>
      <c r="AC181"/>
      <c r="AD181"/>
      <c r="AE181"/>
      <c r="AF181" s="56" t="s">
        <v>66</v>
      </c>
      <c r="AG181" t="s">
        <v>221</v>
      </c>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2" customHeight="1">
      <c r="A182" s="17" t="s">
        <v>218</v>
      </c>
      <c r="B182" s="8" t="s">
        <v>46</v>
      </c>
      <c r="C182" s="5" t="s">
        <v>34</v>
      </c>
      <c r="D182" s="54">
        <v>39990</v>
      </c>
      <c r="E182" s="59">
        <v>0.545138888888889</v>
      </c>
      <c r="F182"/>
      <c r="G182"/>
      <c r="H182" s="56">
        <v>7.38</v>
      </c>
      <c r="I182" s="56">
        <v>15</v>
      </c>
      <c r="J182" s="57">
        <v>26.7</v>
      </c>
      <c r="K182" s="56">
        <v>114</v>
      </c>
      <c r="L182" s="56"/>
      <c r="M182" s="56"/>
      <c r="N182" s="57">
        <v>15.3</v>
      </c>
      <c r="O182" s="56">
        <v>89</v>
      </c>
      <c r="P182" s="56">
        <v>12</v>
      </c>
      <c r="Q182"/>
      <c r="R182"/>
      <c r="S182"/>
      <c r="T182"/>
      <c r="U182"/>
      <c r="V182"/>
      <c r="W182"/>
      <c r="X182"/>
      <c r="Y182"/>
      <c r="Z182"/>
      <c r="AA182"/>
      <c r="AB182"/>
      <c r="AC182"/>
      <c r="AD182"/>
      <c r="AE182"/>
      <c r="AF182" s="56" t="s">
        <v>66</v>
      </c>
      <c r="AG182" t="s">
        <v>222</v>
      </c>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2" customHeight="1">
      <c r="A183" s="17" t="s">
        <v>218</v>
      </c>
      <c r="B183" s="8" t="s">
        <v>46</v>
      </c>
      <c r="C183" s="5" t="s">
        <v>34</v>
      </c>
      <c r="D183" s="54">
        <v>39993</v>
      </c>
      <c r="E183" s="59">
        <v>0.4930555555555556</v>
      </c>
      <c r="F183"/>
      <c r="G183"/>
      <c r="H183" s="56">
        <v>5.75</v>
      </c>
      <c r="I183" s="56">
        <v>19.4</v>
      </c>
      <c r="J183" s="57">
        <v>24.77</v>
      </c>
      <c r="K183" s="56">
        <v>107</v>
      </c>
      <c r="L183" s="56"/>
      <c r="M183" s="56"/>
      <c r="N183" s="57">
        <v>13.92</v>
      </c>
      <c r="O183" s="56">
        <v>24</v>
      </c>
      <c r="P183" s="56">
        <v>53</v>
      </c>
      <c r="Q183"/>
      <c r="R183"/>
      <c r="S183"/>
      <c r="T183"/>
      <c r="U183"/>
      <c r="V183"/>
      <c r="W183"/>
      <c r="X183"/>
      <c r="Y183"/>
      <c r="Z183"/>
      <c r="AA183"/>
      <c r="AB183"/>
      <c r="AC183"/>
      <c r="AD183"/>
      <c r="AE183"/>
      <c r="AF183" s="56" t="s">
        <v>66</v>
      </c>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2" customHeight="1">
      <c r="A184" s="17" t="s">
        <v>218</v>
      </c>
      <c r="B184" s="8" t="s">
        <v>46</v>
      </c>
      <c r="C184" s="5" t="s">
        <v>34</v>
      </c>
      <c r="D184" s="9">
        <v>39997</v>
      </c>
      <c r="E184" s="59">
        <v>0.6041666666666666</v>
      </c>
      <c r="F184"/>
      <c r="G184"/>
      <c r="H184" s="56">
        <v>4.67</v>
      </c>
      <c r="I184" s="56">
        <v>16.9</v>
      </c>
      <c r="J184" s="57">
        <v>9.16</v>
      </c>
      <c r="K184" s="56">
        <v>259</v>
      </c>
      <c r="L184" s="56"/>
      <c r="M184" s="56"/>
      <c r="N184" s="57">
        <v>5.35</v>
      </c>
      <c r="O184" s="56">
        <v>13</v>
      </c>
      <c r="P184" s="56">
        <v>33</v>
      </c>
      <c r="Q184"/>
      <c r="R184"/>
      <c r="S184"/>
      <c r="T184"/>
      <c r="U184"/>
      <c r="V184"/>
      <c r="W184"/>
      <c r="X184"/>
      <c r="Y184"/>
      <c r="Z184"/>
      <c r="AA184"/>
      <c r="AB184"/>
      <c r="AC184"/>
      <c r="AD184"/>
      <c r="AE184"/>
      <c r="AF184" s="56" t="s">
        <v>66</v>
      </c>
      <c r="AG184" t="s">
        <v>223</v>
      </c>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2" customHeight="1">
      <c r="A185" s="17" t="s">
        <v>218</v>
      </c>
      <c r="B185" s="8" t="s">
        <v>46</v>
      </c>
      <c r="C185" s="5" t="s">
        <v>34</v>
      </c>
      <c r="D185" s="9">
        <v>40000</v>
      </c>
      <c r="E185" s="59">
        <v>0.5833333333333334</v>
      </c>
      <c r="F185"/>
      <c r="G185"/>
      <c r="H185" s="56">
        <v>6.94</v>
      </c>
      <c r="I185" s="56">
        <v>15.3</v>
      </c>
      <c r="J185" s="57">
        <v>14.81</v>
      </c>
      <c r="K185" s="56">
        <v>155</v>
      </c>
      <c r="L185" s="56"/>
      <c r="M185" s="56"/>
      <c r="N185" s="57">
        <v>9.37</v>
      </c>
      <c r="O185" s="56">
        <v>48</v>
      </c>
      <c r="P185" s="56">
        <v>9</v>
      </c>
      <c r="Q185"/>
      <c r="R185"/>
      <c r="S185"/>
      <c r="T185"/>
      <c r="U185"/>
      <c r="V185"/>
      <c r="W185"/>
      <c r="X185"/>
      <c r="Y185"/>
      <c r="Z185"/>
      <c r="AA185"/>
      <c r="AB185"/>
      <c r="AC185"/>
      <c r="AD185"/>
      <c r="AE185"/>
      <c r="AF185" s="56" t="s">
        <v>66</v>
      </c>
      <c r="AG185" t="s">
        <v>224</v>
      </c>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2" customHeight="1">
      <c r="A186" s="17" t="s">
        <v>218</v>
      </c>
      <c r="B186" s="8" t="s">
        <v>46</v>
      </c>
      <c r="C186" s="5" t="s">
        <v>34</v>
      </c>
      <c r="D186" s="9">
        <v>40004</v>
      </c>
      <c r="E186" s="59">
        <v>0.44097222222222227</v>
      </c>
      <c r="F186"/>
      <c r="G186"/>
      <c r="H186" s="56">
        <v>5.77</v>
      </c>
      <c r="I186" s="56">
        <v>12.2</v>
      </c>
      <c r="J186" s="57">
        <v>12.49</v>
      </c>
      <c r="K186" s="56">
        <v>141</v>
      </c>
      <c r="L186" s="56"/>
      <c r="M186" s="56"/>
      <c r="N186" s="57">
        <v>5.98</v>
      </c>
      <c r="O186" s="56">
        <v>17</v>
      </c>
      <c r="P186" s="56">
        <v>8</v>
      </c>
      <c r="Q186"/>
      <c r="R186"/>
      <c r="S186"/>
      <c r="T186"/>
      <c r="U186"/>
      <c r="V186"/>
      <c r="W186"/>
      <c r="X186"/>
      <c r="Y186"/>
      <c r="Z186"/>
      <c r="AA186"/>
      <c r="AB186"/>
      <c r="AC186"/>
      <c r="AD186"/>
      <c r="AE186"/>
      <c r="AF186" s="56" t="s">
        <v>66</v>
      </c>
      <c r="AG186" t="s">
        <v>225</v>
      </c>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2" customHeight="1">
      <c r="A187" s="17" t="s">
        <v>218</v>
      </c>
      <c r="B187" s="8" t="s">
        <v>46</v>
      </c>
      <c r="C187" s="5" t="s">
        <v>34</v>
      </c>
      <c r="D187" s="9">
        <v>40007</v>
      </c>
      <c r="E187" s="59">
        <v>0.6006944444444444</v>
      </c>
      <c r="F187"/>
      <c r="G187"/>
      <c r="H187" s="56">
        <v>4.66</v>
      </c>
      <c r="I187" s="56">
        <v>15.7</v>
      </c>
      <c r="J187" s="57">
        <v>15.25</v>
      </c>
      <c r="K187" s="56">
        <v>289</v>
      </c>
      <c r="L187" s="56"/>
      <c r="M187" s="56"/>
      <c r="N187" s="57">
        <v>8.33</v>
      </c>
      <c r="O187" s="56">
        <v>13</v>
      </c>
      <c r="P187" s="56">
        <v>47</v>
      </c>
      <c r="Q187"/>
      <c r="R187"/>
      <c r="S187"/>
      <c r="T187"/>
      <c r="U187"/>
      <c r="V187"/>
      <c r="W187"/>
      <c r="X187"/>
      <c r="Y187"/>
      <c r="Z187"/>
      <c r="AA187"/>
      <c r="AB187"/>
      <c r="AC187"/>
      <c r="AD187"/>
      <c r="AE187"/>
      <c r="AF187" s="56" t="s">
        <v>66</v>
      </c>
      <c r="AG187" t="s">
        <v>226</v>
      </c>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2" customHeight="1">
      <c r="A188" s="17" t="s">
        <v>227</v>
      </c>
      <c r="B188" s="8" t="s">
        <v>46</v>
      </c>
      <c r="C188" s="5" t="s">
        <v>34</v>
      </c>
      <c r="D188" s="54">
        <v>39979</v>
      </c>
      <c r="E188" s="59">
        <v>0.6180555555555556</v>
      </c>
      <c r="F188">
        <v>301714</v>
      </c>
      <c r="G188">
        <v>6072345</v>
      </c>
      <c r="H188" s="56">
        <v>4.22</v>
      </c>
      <c r="I188" s="56">
        <v>18.2</v>
      </c>
      <c r="J188" s="57">
        <v>24.3</v>
      </c>
      <c r="K188" s="56">
        <v>370</v>
      </c>
      <c r="L188" s="56">
        <v>7.26</v>
      </c>
      <c r="M188" s="56" t="s">
        <v>78</v>
      </c>
      <c r="N188" s="57">
        <v>15.4</v>
      </c>
      <c r="O188" s="56" t="s">
        <v>78</v>
      </c>
      <c r="P188" s="56">
        <v>225</v>
      </c>
      <c r="Q188"/>
      <c r="R188"/>
      <c r="S188"/>
      <c r="T188"/>
      <c r="U188"/>
      <c r="V188"/>
      <c r="W188"/>
      <c r="X188"/>
      <c r="Y188"/>
      <c r="Z188"/>
      <c r="AA188"/>
      <c r="AB188"/>
      <c r="AC188"/>
      <c r="AD188"/>
      <c r="AE188"/>
      <c r="AF188" s="56" t="s">
        <v>66</v>
      </c>
      <c r="AG188" t="s">
        <v>228</v>
      </c>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2" customHeight="1">
      <c r="A189" s="17" t="s">
        <v>227</v>
      </c>
      <c r="B189" s="8" t="s">
        <v>46</v>
      </c>
      <c r="C189" s="5" t="s">
        <v>34</v>
      </c>
      <c r="D189" s="54">
        <v>39983</v>
      </c>
      <c r="E189" s="59">
        <v>0.4513888888888889</v>
      </c>
      <c r="F189"/>
      <c r="G189"/>
      <c r="H189" s="56">
        <v>4.66</v>
      </c>
      <c r="I189" s="56">
        <v>13.3</v>
      </c>
      <c r="J189" s="57">
        <v>25.5</v>
      </c>
      <c r="K189" s="56">
        <v>271</v>
      </c>
      <c r="L189" s="56">
        <v>8.6</v>
      </c>
      <c r="M189" s="56" t="s">
        <v>78</v>
      </c>
      <c r="N189" s="57">
        <v>15.1</v>
      </c>
      <c r="O189" s="56" t="s">
        <v>78</v>
      </c>
      <c r="P189" s="56">
        <v>112</v>
      </c>
      <c r="Q189"/>
      <c r="R189"/>
      <c r="S189"/>
      <c r="T189"/>
      <c r="U189"/>
      <c r="V189"/>
      <c r="W189"/>
      <c r="X189"/>
      <c r="Y189"/>
      <c r="Z189"/>
      <c r="AA189"/>
      <c r="AB189"/>
      <c r="AC189"/>
      <c r="AD189"/>
      <c r="AE189"/>
      <c r="AF189" s="56" t="s">
        <v>66</v>
      </c>
      <c r="AG189" t="s">
        <v>229</v>
      </c>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2" customHeight="1">
      <c r="A190" s="17" t="s">
        <v>227</v>
      </c>
      <c r="B190" s="8" t="s">
        <v>46</v>
      </c>
      <c r="C190" s="5" t="s">
        <v>34</v>
      </c>
      <c r="D190" s="54">
        <v>39986</v>
      </c>
      <c r="E190" s="59">
        <v>0.5972222222222222</v>
      </c>
      <c r="F190"/>
      <c r="G190"/>
      <c r="H190" s="56">
        <v>7.54</v>
      </c>
      <c r="I190" s="56">
        <v>18</v>
      </c>
      <c r="J190" s="57">
        <v>22.5</v>
      </c>
      <c r="K190" s="56">
        <v>173</v>
      </c>
      <c r="L190" s="56" t="s">
        <v>78</v>
      </c>
      <c r="M190" s="56" t="s">
        <v>78</v>
      </c>
      <c r="N190" s="57">
        <v>16.3</v>
      </c>
      <c r="O190" s="56">
        <v>64</v>
      </c>
      <c r="P190" s="56">
        <v>10</v>
      </c>
      <c r="Q190"/>
      <c r="R190"/>
      <c r="S190"/>
      <c r="T190"/>
      <c r="U190"/>
      <c r="V190"/>
      <c r="W190"/>
      <c r="X190"/>
      <c r="Y190"/>
      <c r="Z190"/>
      <c r="AA190"/>
      <c r="AB190"/>
      <c r="AC190"/>
      <c r="AD190"/>
      <c r="AE190"/>
      <c r="AF190" s="56" t="s">
        <v>66</v>
      </c>
      <c r="AG190" t="s">
        <v>230</v>
      </c>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2" customHeight="1">
      <c r="A191" s="17" t="s">
        <v>227</v>
      </c>
      <c r="B191" s="8" t="s">
        <v>46</v>
      </c>
      <c r="C191" s="5" t="s">
        <v>34</v>
      </c>
      <c r="D191" s="54">
        <v>39990</v>
      </c>
      <c r="E191" s="59">
        <v>0.579861111111111</v>
      </c>
      <c r="F191"/>
      <c r="G191"/>
      <c r="H191" s="56">
        <v>4.7</v>
      </c>
      <c r="I191" s="56">
        <v>14.6</v>
      </c>
      <c r="J191" s="57">
        <v>26.6</v>
      </c>
      <c r="K191" s="56">
        <v>262</v>
      </c>
      <c r="L191" s="56"/>
      <c r="M191" s="56"/>
      <c r="N191" s="57">
        <v>15.3</v>
      </c>
      <c r="O191" s="56">
        <v>16</v>
      </c>
      <c r="P191" s="56">
        <v>66</v>
      </c>
      <c r="Q191"/>
      <c r="R191"/>
      <c r="S191"/>
      <c r="T191"/>
      <c r="U191"/>
      <c r="V191"/>
      <c r="W191"/>
      <c r="X191"/>
      <c r="Y191"/>
      <c r="Z191"/>
      <c r="AA191"/>
      <c r="AB191"/>
      <c r="AC191"/>
      <c r="AD191"/>
      <c r="AE191"/>
      <c r="AF191" s="56" t="s">
        <v>66</v>
      </c>
      <c r="AG191" t="s">
        <v>224</v>
      </c>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2" customHeight="1">
      <c r="A192" s="17" t="s">
        <v>227</v>
      </c>
      <c r="B192" s="8" t="s">
        <v>46</v>
      </c>
      <c r="C192" s="5" t="s">
        <v>34</v>
      </c>
      <c r="D192" s="54">
        <v>39993</v>
      </c>
      <c r="E192" s="59">
        <v>0.548611111111111</v>
      </c>
      <c r="F192"/>
      <c r="G192"/>
      <c r="H192" s="56">
        <v>7.96</v>
      </c>
      <c r="I192" s="56">
        <v>18</v>
      </c>
      <c r="J192" s="57">
        <v>27.9</v>
      </c>
      <c r="K192" s="56">
        <v>91</v>
      </c>
      <c r="L192" s="56"/>
      <c r="M192" s="56"/>
      <c r="N192" s="57">
        <v>14.5</v>
      </c>
      <c r="O192" s="56">
        <v>65</v>
      </c>
      <c r="P192" s="56">
        <v>8</v>
      </c>
      <c r="Q192"/>
      <c r="R192"/>
      <c r="S192"/>
      <c r="T192"/>
      <c r="U192"/>
      <c r="V192"/>
      <c r="W192"/>
      <c r="X192"/>
      <c r="Y192"/>
      <c r="Z192"/>
      <c r="AA192"/>
      <c r="AB192"/>
      <c r="AC192"/>
      <c r="AD192"/>
      <c r="AE192"/>
      <c r="AF192" s="56" t="s">
        <v>66</v>
      </c>
      <c r="AG192" t="s">
        <v>231</v>
      </c>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2" customHeight="1">
      <c r="A193" s="17" t="s">
        <v>227</v>
      </c>
      <c r="B193" s="8" t="s">
        <v>46</v>
      </c>
      <c r="C193" s="5" t="s">
        <v>34</v>
      </c>
      <c r="D193" s="9">
        <v>39997</v>
      </c>
      <c r="E193" s="59">
        <v>0.638888888888889</v>
      </c>
      <c r="F193"/>
      <c r="G193"/>
      <c r="H193" s="56">
        <v>5.77</v>
      </c>
      <c r="I193" s="56">
        <v>16.7</v>
      </c>
      <c r="J193" s="57">
        <v>13.01</v>
      </c>
      <c r="K193" s="56">
        <v>132</v>
      </c>
      <c r="L193" s="56"/>
      <c r="M193" s="56"/>
      <c r="N193" s="57">
        <v>7.69</v>
      </c>
      <c r="O193" s="56">
        <v>14</v>
      </c>
      <c r="P193" s="56">
        <v>12</v>
      </c>
      <c r="Q193"/>
      <c r="R193"/>
      <c r="S193"/>
      <c r="T193"/>
      <c r="U193"/>
      <c r="V193"/>
      <c r="W193"/>
      <c r="X193"/>
      <c r="Y193"/>
      <c r="Z193"/>
      <c r="AA193"/>
      <c r="AB193"/>
      <c r="AC193"/>
      <c r="AD193"/>
      <c r="AE193"/>
      <c r="AF193" s="56" t="s">
        <v>66</v>
      </c>
      <c r="AG193" t="s">
        <v>232</v>
      </c>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2" customHeight="1">
      <c r="A194" s="17" t="s">
        <v>227</v>
      </c>
      <c r="B194" s="8" t="s">
        <v>46</v>
      </c>
      <c r="C194" s="5" t="s">
        <v>34</v>
      </c>
      <c r="D194" s="9">
        <v>40000</v>
      </c>
      <c r="E194" s="59">
        <v>0.6145833333333334</v>
      </c>
      <c r="F194"/>
      <c r="G194"/>
      <c r="H194" s="56">
        <v>4.72</v>
      </c>
      <c r="I194" s="56">
        <v>15.3</v>
      </c>
      <c r="J194" s="57">
        <v>15.31</v>
      </c>
      <c r="K194" s="56">
        <v>281</v>
      </c>
      <c r="L194" s="56"/>
      <c r="M194" s="56"/>
      <c r="N194" s="57">
        <v>9.21</v>
      </c>
      <c r="O194" s="56">
        <v>17</v>
      </c>
      <c r="P194" s="56">
        <v>44</v>
      </c>
      <c r="Q194"/>
      <c r="R194"/>
      <c r="S194"/>
      <c r="T194"/>
      <c r="U194"/>
      <c r="V194"/>
      <c r="W194"/>
      <c r="X194"/>
      <c r="Y194"/>
      <c r="Z194"/>
      <c r="AA194"/>
      <c r="AB194"/>
      <c r="AC194"/>
      <c r="AD194"/>
      <c r="AE194"/>
      <c r="AF194" s="56" t="s">
        <v>66</v>
      </c>
      <c r="AG194" t="s">
        <v>224</v>
      </c>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2" customHeight="1">
      <c r="A195" s="17" t="s">
        <v>227</v>
      </c>
      <c r="B195" s="8" t="s">
        <v>46</v>
      </c>
      <c r="C195" s="5" t="s">
        <v>34</v>
      </c>
      <c r="D195" s="9">
        <v>40004</v>
      </c>
      <c r="E195" s="59">
        <v>0.611111111111111</v>
      </c>
      <c r="F195"/>
      <c r="G195"/>
      <c r="H195" s="56">
        <v>3.54</v>
      </c>
      <c r="I195" s="56">
        <v>13.1</v>
      </c>
      <c r="J195" s="57">
        <v>21.98</v>
      </c>
      <c r="K195" s="56">
        <v>394</v>
      </c>
      <c r="L195" s="56"/>
      <c r="M195" s="56"/>
      <c r="N195" s="57">
        <v>10.82</v>
      </c>
      <c r="O195" s="56"/>
      <c r="P195" s="56">
        <v>140</v>
      </c>
      <c r="Q195"/>
      <c r="R195"/>
      <c r="S195"/>
      <c r="T195"/>
      <c r="U195"/>
      <c r="V195"/>
      <c r="W195"/>
      <c r="X195"/>
      <c r="Y195"/>
      <c r="Z195"/>
      <c r="AA195"/>
      <c r="AB195"/>
      <c r="AC195"/>
      <c r="AD195"/>
      <c r="AE195"/>
      <c r="AF195" s="56" t="s">
        <v>66</v>
      </c>
      <c r="AG195" t="s">
        <v>233</v>
      </c>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2" customHeight="1">
      <c r="A196" s="17" t="s">
        <v>227</v>
      </c>
      <c r="B196" s="8" t="s">
        <v>46</v>
      </c>
      <c r="C196" s="5" t="s">
        <v>34</v>
      </c>
      <c r="D196" s="9">
        <v>40007</v>
      </c>
      <c r="E196" s="59">
        <v>0.6145833333333334</v>
      </c>
      <c r="F196"/>
      <c r="G196"/>
      <c r="H196" s="56">
        <v>4.86</v>
      </c>
      <c r="I196" s="56">
        <v>14.8</v>
      </c>
      <c r="J196" s="57">
        <v>14.61</v>
      </c>
      <c r="K196" s="56">
        <v>261</v>
      </c>
      <c r="L196" s="56"/>
      <c r="M196" s="56"/>
      <c r="N196" s="57">
        <v>8.07</v>
      </c>
      <c r="O196" s="56">
        <v>20</v>
      </c>
      <c r="P196" s="56">
        <v>74</v>
      </c>
      <c r="Q196"/>
      <c r="R196"/>
      <c r="S196"/>
      <c r="T196"/>
      <c r="U196"/>
      <c r="V196"/>
      <c r="W196"/>
      <c r="X196"/>
      <c r="Y196"/>
      <c r="Z196"/>
      <c r="AA196"/>
      <c r="AB196"/>
      <c r="AC196"/>
      <c r="AD196"/>
      <c r="AE196"/>
      <c r="AF196" s="56" t="s">
        <v>66</v>
      </c>
      <c r="AG196" t="s">
        <v>234</v>
      </c>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2" customHeight="1">
      <c r="A197" s="17" t="s">
        <v>235</v>
      </c>
      <c r="B197" s="8" t="s">
        <v>46</v>
      </c>
      <c r="C197" s="5" t="s">
        <v>34</v>
      </c>
      <c r="D197" s="54">
        <v>39979</v>
      </c>
      <c r="E197" s="55">
        <v>0.6458333333333334</v>
      </c>
      <c r="F197">
        <v>302446</v>
      </c>
      <c r="G197">
        <v>6071799</v>
      </c>
      <c r="H197" s="56">
        <v>4.41</v>
      </c>
      <c r="I197" s="56">
        <v>19.1</v>
      </c>
      <c r="J197" s="57">
        <v>23.4</v>
      </c>
      <c r="K197" s="56">
        <v>347</v>
      </c>
      <c r="L197" s="56">
        <v>6.84</v>
      </c>
      <c r="M197" s="56" t="s">
        <v>78</v>
      </c>
      <c r="N197" s="57">
        <v>15</v>
      </c>
      <c r="O197" s="56" t="s">
        <v>78</v>
      </c>
      <c r="P197" s="56">
        <v>185</v>
      </c>
      <c r="Q197"/>
      <c r="R197"/>
      <c r="S197"/>
      <c r="T197"/>
      <c r="U197"/>
      <c r="V197"/>
      <c r="W197"/>
      <c r="X197"/>
      <c r="Y197"/>
      <c r="Z197"/>
      <c r="AA197"/>
      <c r="AB197"/>
      <c r="AC197"/>
      <c r="AD197"/>
      <c r="AE197"/>
      <c r="AF197" s="56" t="s">
        <v>66</v>
      </c>
      <c r="AG197" t="s">
        <v>236</v>
      </c>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2" customHeight="1">
      <c r="A198" s="17" t="s">
        <v>235</v>
      </c>
      <c r="B198" s="8" t="s">
        <v>46</v>
      </c>
      <c r="C198" s="5" t="s">
        <v>34</v>
      </c>
      <c r="D198" s="54">
        <v>39983</v>
      </c>
      <c r="E198" s="55">
        <v>0.4791666666666667</v>
      </c>
      <c r="F198"/>
      <c r="G198"/>
      <c r="H198" s="56">
        <v>6.58</v>
      </c>
      <c r="I198" s="56">
        <v>15.6</v>
      </c>
      <c r="J198" s="57">
        <v>26.6</v>
      </c>
      <c r="K198" s="56">
        <v>150</v>
      </c>
      <c r="L198" s="56">
        <v>8.31</v>
      </c>
      <c r="M198" s="56" t="s">
        <v>78</v>
      </c>
      <c r="N198" s="57">
        <v>15.6</v>
      </c>
      <c r="O198" s="56">
        <v>51</v>
      </c>
      <c r="P198" s="56">
        <v>14</v>
      </c>
      <c r="Q198"/>
      <c r="R198"/>
      <c r="S198"/>
      <c r="T198"/>
      <c r="U198"/>
      <c r="V198"/>
      <c r="W198"/>
      <c r="X198"/>
      <c r="Y198"/>
      <c r="Z198"/>
      <c r="AA198"/>
      <c r="AB198"/>
      <c r="AC198"/>
      <c r="AD198"/>
      <c r="AE198"/>
      <c r="AF198" s="56" t="s">
        <v>66</v>
      </c>
      <c r="AG198" t="s">
        <v>237</v>
      </c>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2" customHeight="1">
      <c r="A199" s="17" t="s">
        <v>235</v>
      </c>
      <c r="B199" s="8" t="s">
        <v>46</v>
      </c>
      <c r="C199" s="5" t="s">
        <v>34</v>
      </c>
      <c r="D199" s="54">
        <v>39986</v>
      </c>
      <c r="E199" s="55">
        <v>0.6215277777777778</v>
      </c>
      <c r="F199"/>
      <c r="G199"/>
      <c r="H199" s="56">
        <v>4.94</v>
      </c>
      <c r="I199" s="56">
        <v>17.3</v>
      </c>
      <c r="J199" s="57">
        <v>22.1</v>
      </c>
      <c r="K199" s="56">
        <v>210</v>
      </c>
      <c r="L199" s="56" t="s">
        <v>78</v>
      </c>
      <c r="M199" s="56" t="s">
        <v>78</v>
      </c>
      <c r="N199" s="57">
        <v>16</v>
      </c>
      <c r="O199" s="56">
        <v>16</v>
      </c>
      <c r="P199" s="56">
        <v>76</v>
      </c>
      <c r="Q199"/>
      <c r="R199"/>
      <c r="S199"/>
      <c r="T199"/>
      <c r="U199"/>
      <c r="V199"/>
      <c r="W199"/>
      <c r="X199"/>
      <c r="Y199"/>
      <c r="Z199"/>
      <c r="AA199"/>
      <c r="AB199"/>
      <c r="AC199"/>
      <c r="AD199"/>
      <c r="AE199"/>
      <c r="AF199" s="56" t="s">
        <v>66</v>
      </c>
      <c r="AG199" t="s">
        <v>230</v>
      </c>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2" customHeight="1">
      <c r="A200" s="17" t="s">
        <v>235</v>
      </c>
      <c r="B200" s="8" t="s">
        <v>46</v>
      </c>
      <c r="C200" s="5" t="s">
        <v>34</v>
      </c>
      <c r="D200" s="54">
        <v>39990</v>
      </c>
      <c r="E200" s="55">
        <v>0.6006944444444444</v>
      </c>
      <c r="F200"/>
      <c r="G200"/>
      <c r="H200" s="56">
        <v>6.75</v>
      </c>
      <c r="I200" s="56">
        <v>14.8</v>
      </c>
      <c r="J200" s="57">
        <v>23.79</v>
      </c>
      <c r="K200" s="56">
        <v>186</v>
      </c>
      <c r="L200" s="56"/>
      <c r="M200" s="56"/>
      <c r="N200" s="57">
        <v>13.71</v>
      </c>
      <c r="O200" s="56">
        <v>28</v>
      </c>
      <c r="P200" s="56">
        <v>8</v>
      </c>
      <c r="Q200"/>
      <c r="R200"/>
      <c r="S200"/>
      <c r="T200"/>
      <c r="U200"/>
      <c r="V200"/>
      <c r="W200"/>
      <c r="X200"/>
      <c r="Y200"/>
      <c r="Z200"/>
      <c r="AA200"/>
      <c r="AB200"/>
      <c r="AC200"/>
      <c r="AD200"/>
      <c r="AE200"/>
      <c r="AF200" s="56" t="s">
        <v>66</v>
      </c>
      <c r="AG200" t="s">
        <v>238</v>
      </c>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 customHeight="1">
      <c r="A201" s="17" t="s">
        <v>235</v>
      </c>
      <c r="B201" s="8" t="s">
        <v>46</v>
      </c>
      <c r="C201" s="5" t="s">
        <v>34</v>
      </c>
      <c r="D201" s="54">
        <v>39993</v>
      </c>
      <c r="E201" s="55">
        <v>0.5659722222222222</v>
      </c>
      <c r="F201"/>
      <c r="G201"/>
      <c r="H201" s="56">
        <v>5.35</v>
      </c>
      <c r="I201" s="56">
        <v>18.5</v>
      </c>
      <c r="J201" s="57">
        <v>27.6</v>
      </c>
      <c r="K201" s="56">
        <v>245</v>
      </c>
      <c r="L201" s="56"/>
      <c r="M201" s="56"/>
      <c r="N201" s="57">
        <v>15.8</v>
      </c>
      <c r="O201" s="56">
        <v>13</v>
      </c>
      <c r="P201" s="56">
        <v>23</v>
      </c>
      <c r="Q201"/>
      <c r="R201"/>
      <c r="S201"/>
      <c r="T201"/>
      <c r="U201"/>
      <c r="V201"/>
      <c r="W201"/>
      <c r="X201"/>
      <c r="Y201"/>
      <c r="Z201"/>
      <c r="AA201"/>
      <c r="AB201"/>
      <c r="AC201"/>
      <c r="AD201"/>
      <c r="AE201"/>
      <c r="AF201" s="56" t="s">
        <v>66</v>
      </c>
      <c r="AG201" t="s">
        <v>239</v>
      </c>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 customHeight="1">
      <c r="A202" s="17" t="s">
        <v>235</v>
      </c>
      <c r="B202" s="8" t="s">
        <v>46</v>
      </c>
      <c r="C202" s="5" t="s">
        <v>34</v>
      </c>
      <c r="D202" s="9">
        <v>39997</v>
      </c>
      <c r="E202" s="55">
        <v>0.65625</v>
      </c>
      <c r="F202"/>
      <c r="G202"/>
      <c r="H202" s="56">
        <v>4.73</v>
      </c>
      <c r="I202" s="56">
        <v>16.1</v>
      </c>
      <c r="J202" s="57">
        <v>16.72</v>
      </c>
      <c r="K202" s="56">
        <v>294</v>
      </c>
      <c r="L202" s="56"/>
      <c r="M202" s="56"/>
      <c r="N202" s="57">
        <v>9.96</v>
      </c>
      <c r="O202" s="56">
        <v>13</v>
      </c>
      <c r="P202" s="56">
        <v>53</v>
      </c>
      <c r="Q202"/>
      <c r="R202"/>
      <c r="S202"/>
      <c r="T202"/>
      <c r="U202"/>
      <c r="V202"/>
      <c r="W202"/>
      <c r="X202"/>
      <c r="Y202"/>
      <c r="Z202"/>
      <c r="AA202"/>
      <c r="AB202"/>
      <c r="AC202"/>
      <c r="AD202"/>
      <c r="AE202"/>
      <c r="AF202" s="56" t="s">
        <v>66</v>
      </c>
      <c r="AG202" t="s">
        <v>232</v>
      </c>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2" customHeight="1">
      <c r="A203" s="17" t="s">
        <v>235</v>
      </c>
      <c r="B203" s="8" t="s">
        <v>46</v>
      </c>
      <c r="C203" s="5" t="s">
        <v>34</v>
      </c>
      <c r="D203" s="9">
        <v>40000</v>
      </c>
      <c r="E203" s="55">
        <v>0.6284722222222222</v>
      </c>
      <c r="F203"/>
      <c r="G203"/>
      <c r="H203" s="56">
        <v>4.9</v>
      </c>
      <c r="I203" s="56">
        <v>16.1</v>
      </c>
      <c r="J203" s="57">
        <v>17.12</v>
      </c>
      <c r="K203" s="56">
        <v>315</v>
      </c>
      <c r="L203" s="56"/>
      <c r="M203" s="56"/>
      <c r="N203" s="57">
        <v>10.16</v>
      </c>
      <c r="O203" s="56">
        <v>13</v>
      </c>
      <c r="P203" s="56">
        <v>47</v>
      </c>
      <c r="Q203"/>
      <c r="R203"/>
      <c r="S203"/>
      <c r="T203"/>
      <c r="U203"/>
      <c r="V203"/>
      <c r="W203"/>
      <c r="X203"/>
      <c r="Y203"/>
      <c r="Z203"/>
      <c r="AA203"/>
      <c r="AB203"/>
      <c r="AC203"/>
      <c r="AD203"/>
      <c r="AE203"/>
      <c r="AF203" s="56" t="s">
        <v>66</v>
      </c>
      <c r="AG203" t="s">
        <v>224</v>
      </c>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34" ht="12" customHeight="1">
      <c r="A204" s="5" t="s">
        <v>240</v>
      </c>
      <c r="B204" s="8" t="s">
        <v>46</v>
      </c>
      <c r="C204" s="5" t="s">
        <v>44</v>
      </c>
      <c r="D204" s="9">
        <v>39935</v>
      </c>
      <c r="E204" s="29">
        <v>0.4513888888888889</v>
      </c>
      <c r="F204" s="5">
        <v>299150</v>
      </c>
      <c r="G204" s="5">
        <v>6073942</v>
      </c>
      <c r="H204" s="27">
        <v>6.93</v>
      </c>
      <c r="I204" s="27">
        <v>18.3</v>
      </c>
      <c r="J204" s="27">
        <v>3.79</v>
      </c>
      <c r="K204" s="60" t="s">
        <v>241</v>
      </c>
      <c r="Q204" s="18"/>
      <c r="R204" s="18"/>
      <c r="S204" s="18"/>
      <c r="T204" s="18"/>
      <c r="U204" s="18"/>
      <c r="V204" s="18"/>
      <c r="W204" s="18"/>
      <c r="X204" s="18"/>
      <c r="Y204" s="18"/>
      <c r="Z204" s="18"/>
      <c r="AA204" s="18"/>
      <c r="AB204" s="18"/>
      <c r="AC204" s="18"/>
      <c r="AD204" s="18"/>
      <c r="AE204" s="18"/>
      <c r="AF204" s="20" t="s">
        <v>51</v>
      </c>
      <c r="AG204" s="15" t="s">
        <v>242</v>
      </c>
      <c r="AH204" s="17"/>
    </row>
    <row r="205" spans="1:33" ht="12" customHeight="1">
      <c r="A205" s="5" t="s">
        <v>240</v>
      </c>
      <c r="B205" s="8" t="s">
        <v>46</v>
      </c>
      <c r="C205" s="5" t="s">
        <v>44</v>
      </c>
      <c r="D205" s="9">
        <v>39935</v>
      </c>
      <c r="E205" s="29">
        <v>0.4513888888888889</v>
      </c>
      <c r="F205" s="5">
        <v>299150</v>
      </c>
      <c r="G205" s="5">
        <v>6073942</v>
      </c>
      <c r="H205" s="27">
        <v>6.61</v>
      </c>
      <c r="I205" s="27"/>
      <c r="J205" s="27">
        <v>11.1</v>
      </c>
      <c r="P205" s="5">
        <v>50</v>
      </c>
      <c r="AF205" s="5" t="s">
        <v>47</v>
      </c>
      <c r="AG205" s="15" t="s">
        <v>243</v>
      </c>
    </row>
    <row r="206" spans="1:33" ht="12" customHeight="1">
      <c r="A206" s="5" t="s">
        <v>240</v>
      </c>
      <c r="B206" s="8" t="s">
        <v>46</v>
      </c>
      <c r="C206" s="5" t="s">
        <v>44</v>
      </c>
      <c r="D206" s="9">
        <v>39948</v>
      </c>
      <c r="E206" s="16">
        <v>0.3125</v>
      </c>
      <c r="F206" s="17">
        <v>299150</v>
      </c>
      <c r="G206" s="17">
        <v>6073942</v>
      </c>
      <c r="H206" s="18">
        <v>6.81</v>
      </c>
      <c r="I206" s="18">
        <v>17.1</v>
      </c>
      <c r="J206" s="18">
        <v>13.67</v>
      </c>
      <c r="K206" s="17">
        <v>-126</v>
      </c>
      <c r="L206" s="17">
        <v>2.34</v>
      </c>
      <c r="N206" s="18">
        <v>8.37</v>
      </c>
      <c r="O206" s="17">
        <f>1.43*300</f>
        <v>429</v>
      </c>
      <c r="P206" s="17">
        <f>0.87*100</f>
        <v>87</v>
      </c>
      <c r="Q206" s="5">
        <v>1840</v>
      </c>
      <c r="R206" s="5">
        <v>2490</v>
      </c>
      <c r="S206" s="5">
        <v>292</v>
      </c>
      <c r="T206" s="5">
        <v>248</v>
      </c>
      <c r="U206" s="5">
        <v>1830</v>
      </c>
      <c r="V206" s="5">
        <v>99</v>
      </c>
      <c r="W206" s="5">
        <v>15.8</v>
      </c>
      <c r="X206" s="27">
        <v>1.87</v>
      </c>
      <c r="Y206" s="5">
        <v>0.007</v>
      </c>
      <c r="Z206" s="5">
        <v>0.011</v>
      </c>
      <c r="AA206" s="5">
        <v>0.177</v>
      </c>
      <c r="AB206" s="27">
        <v>0.334</v>
      </c>
      <c r="AC206" s="5">
        <v>0.078</v>
      </c>
      <c r="AD206" s="5">
        <v>1.87</v>
      </c>
      <c r="AE206" s="5">
        <v>4.2</v>
      </c>
      <c r="AF206" s="5" t="s">
        <v>47</v>
      </c>
      <c r="AG206" s="15" t="s">
        <v>49</v>
      </c>
    </row>
    <row r="207" spans="1:33" ht="12" customHeight="1">
      <c r="A207" s="5" t="s">
        <v>240</v>
      </c>
      <c r="B207" s="8" t="s">
        <v>46</v>
      </c>
      <c r="C207" s="5" t="s">
        <v>44</v>
      </c>
      <c r="D207" s="9">
        <v>39949</v>
      </c>
      <c r="E207" s="16">
        <v>0.34722222222222227</v>
      </c>
      <c r="F207" s="17">
        <v>299150</v>
      </c>
      <c r="G207" s="17">
        <v>6073942</v>
      </c>
      <c r="H207" s="18">
        <v>7.35</v>
      </c>
      <c r="I207" s="18">
        <v>16.5</v>
      </c>
      <c r="J207" s="18">
        <v>14.48</v>
      </c>
      <c r="K207" s="17">
        <v>-125</v>
      </c>
      <c r="L207" s="17">
        <v>4.06</v>
      </c>
      <c r="N207" s="18">
        <v>8.91</v>
      </c>
      <c r="Q207" s="17"/>
      <c r="R207" s="17"/>
      <c r="S207" s="17"/>
      <c r="T207" s="17"/>
      <c r="U207" s="17"/>
      <c r="V207" s="17"/>
      <c r="W207" s="17"/>
      <c r="X207" s="17"/>
      <c r="Y207" s="17"/>
      <c r="Z207" s="17"/>
      <c r="AA207" s="17"/>
      <c r="AB207" s="17"/>
      <c r="AC207" s="17"/>
      <c r="AD207" s="17"/>
      <c r="AE207" s="17"/>
      <c r="AF207" s="5" t="s">
        <v>47</v>
      </c>
      <c r="AG207" s="15" t="s">
        <v>244</v>
      </c>
    </row>
    <row r="208" spans="1:33" ht="12.75">
      <c r="A208" s="56" t="s">
        <v>240</v>
      </c>
      <c r="B208" s="56" t="s">
        <v>46</v>
      </c>
      <c r="C208" s="56" t="s">
        <v>44</v>
      </c>
      <c r="D208" s="54">
        <v>40004</v>
      </c>
      <c r="E208" s="59">
        <v>0.3541666666666667</v>
      </c>
      <c r="F208" s="56"/>
      <c r="G208" s="56"/>
      <c r="H208" s="57">
        <v>7.21</v>
      </c>
      <c r="I208" s="56">
        <v>13.9</v>
      </c>
      <c r="J208" s="57">
        <v>12.34</v>
      </c>
      <c r="K208" s="56">
        <v>-155</v>
      </c>
      <c r="L208" s="56"/>
      <c r="M208" s="56"/>
      <c r="N208" s="57">
        <v>6.84</v>
      </c>
      <c r="O208" s="56">
        <v>420</v>
      </c>
      <c r="AF208" s="56" t="s">
        <v>47</v>
      </c>
      <c r="AG208" s="61" t="s">
        <v>245</v>
      </c>
    </row>
    <row r="209" spans="1:33" ht="12" customHeight="1">
      <c r="A209" s="5" t="s">
        <v>246</v>
      </c>
      <c r="B209" s="8" t="s">
        <v>46</v>
      </c>
      <c r="C209" s="5" t="s">
        <v>44</v>
      </c>
      <c r="D209" s="9">
        <v>39935</v>
      </c>
      <c r="E209" s="29">
        <v>0.3333333333333333</v>
      </c>
      <c r="F209" s="5">
        <v>301197</v>
      </c>
      <c r="G209" s="5">
        <v>6072776</v>
      </c>
      <c r="H209" s="27">
        <v>5.33</v>
      </c>
      <c r="I209" s="27">
        <v>18.8</v>
      </c>
      <c r="J209" s="27">
        <v>7.03</v>
      </c>
      <c r="K209" s="60" t="s">
        <v>247</v>
      </c>
      <c r="Q209" s="17"/>
      <c r="R209" s="17"/>
      <c r="S209" s="17"/>
      <c r="T209" s="17"/>
      <c r="U209" s="17"/>
      <c r="V209" s="17"/>
      <c r="W209" s="17"/>
      <c r="X209" s="17"/>
      <c r="Y209" s="17"/>
      <c r="Z209" s="17"/>
      <c r="AA209" s="17"/>
      <c r="AB209" s="17"/>
      <c r="AC209" s="17"/>
      <c r="AD209" s="17"/>
      <c r="AE209" s="17"/>
      <c r="AF209" s="5" t="s">
        <v>47</v>
      </c>
      <c r="AG209" s="15" t="s">
        <v>248</v>
      </c>
    </row>
    <row r="210" spans="1:33" ht="12" customHeight="1">
      <c r="A210" s="5" t="s">
        <v>246</v>
      </c>
      <c r="B210" s="8" t="s">
        <v>46</v>
      </c>
      <c r="C210" s="5" t="s">
        <v>44</v>
      </c>
      <c r="D210" s="9">
        <v>39935</v>
      </c>
      <c r="E210" s="29">
        <v>0.3333333333333333</v>
      </c>
      <c r="F210" s="5">
        <v>301197</v>
      </c>
      <c r="G210" s="5">
        <v>6072776</v>
      </c>
      <c r="H210" s="27">
        <v>3.07</v>
      </c>
      <c r="I210" s="27"/>
      <c r="J210" s="27">
        <v>8.84</v>
      </c>
      <c r="P210" s="5">
        <v>1470</v>
      </c>
      <c r="AF210" s="5" t="s">
        <v>47</v>
      </c>
      <c r="AG210" s="15" t="s">
        <v>249</v>
      </c>
    </row>
    <row r="211" spans="1:33" ht="12" customHeight="1">
      <c r="A211" s="5" t="s">
        <v>246</v>
      </c>
      <c r="B211" s="8" t="s">
        <v>46</v>
      </c>
      <c r="C211" s="5" t="s">
        <v>44</v>
      </c>
      <c r="D211" s="9">
        <v>39947</v>
      </c>
      <c r="E211" s="16">
        <v>0.7083333333333334</v>
      </c>
      <c r="F211" s="5">
        <v>301197</v>
      </c>
      <c r="G211" s="5">
        <v>6072776</v>
      </c>
      <c r="H211" s="18">
        <v>2.87</v>
      </c>
      <c r="I211" s="18">
        <v>16.4</v>
      </c>
      <c r="J211" s="18">
        <v>9.05</v>
      </c>
      <c r="K211" s="19" t="s">
        <v>250</v>
      </c>
      <c r="L211" s="17">
        <v>3.93</v>
      </c>
      <c r="N211" s="18">
        <v>5.59</v>
      </c>
      <c r="O211" s="17" t="s">
        <v>170</v>
      </c>
      <c r="P211" s="17">
        <v>1340</v>
      </c>
      <c r="Q211" s="5">
        <v>3240</v>
      </c>
      <c r="R211" s="5">
        <v>1380</v>
      </c>
      <c r="S211" s="5">
        <v>374</v>
      </c>
      <c r="T211" s="5">
        <v>271</v>
      </c>
      <c r="U211" s="5">
        <v>740</v>
      </c>
      <c r="V211" s="5">
        <v>73</v>
      </c>
      <c r="W211" s="5">
        <v>249</v>
      </c>
      <c r="X211" s="27">
        <v>111</v>
      </c>
      <c r="Y211" s="5">
        <v>0.024</v>
      </c>
      <c r="Z211" s="5">
        <v>0.101</v>
      </c>
      <c r="AA211" s="5">
        <v>0.142</v>
      </c>
      <c r="AB211" s="5">
        <v>5.58</v>
      </c>
      <c r="AC211" s="5">
        <v>0.857</v>
      </c>
      <c r="AD211" s="5">
        <v>0.07</v>
      </c>
      <c r="AE211" s="5">
        <v>0.8</v>
      </c>
      <c r="AF211" s="5" t="s">
        <v>47</v>
      </c>
      <c r="AG211" s="15" t="s">
        <v>49</v>
      </c>
    </row>
    <row r="212" spans="1:33" ht="12.75">
      <c r="A212" s="56" t="s">
        <v>246</v>
      </c>
      <c r="B212" s="56" t="s">
        <v>46</v>
      </c>
      <c r="C212" s="56" t="s">
        <v>44</v>
      </c>
      <c r="D212" s="54">
        <v>40004</v>
      </c>
      <c r="E212" s="59">
        <v>0.375</v>
      </c>
      <c r="F212" s="56"/>
      <c r="G212" s="56"/>
      <c r="H212" s="57">
        <v>3.35</v>
      </c>
      <c r="I212" s="56">
        <v>12.9</v>
      </c>
      <c r="J212" s="57">
        <v>6.55</v>
      </c>
      <c r="K212" s="56">
        <v>372</v>
      </c>
      <c r="L212" s="56"/>
      <c r="M212" s="56"/>
      <c r="N212" s="57">
        <v>3.48</v>
      </c>
      <c r="O212" s="56"/>
      <c r="P212" s="56">
        <v>1090</v>
      </c>
      <c r="AF212" s="56" t="s">
        <v>47</v>
      </c>
      <c r="AG212" s="61" t="s">
        <v>251</v>
      </c>
    </row>
    <row r="213" spans="1:33" ht="12" customHeight="1">
      <c r="A213" s="5" t="s">
        <v>252</v>
      </c>
      <c r="B213" s="8" t="s">
        <v>46</v>
      </c>
      <c r="C213" s="5" t="s">
        <v>44</v>
      </c>
      <c r="D213" s="9">
        <v>39935</v>
      </c>
      <c r="E213" s="29">
        <v>0.5069444444444444</v>
      </c>
      <c r="F213" s="5">
        <v>299452</v>
      </c>
      <c r="G213" s="5">
        <v>6072826</v>
      </c>
      <c r="H213" s="27"/>
      <c r="I213" s="27"/>
      <c r="Q213" s="17"/>
      <c r="R213" s="17"/>
      <c r="S213" s="17"/>
      <c r="T213" s="17"/>
      <c r="U213" s="17"/>
      <c r="V213" s="17"/>
      <c r="W213" s="17"/>
      <c r="X213" s="17"/>
      <c r="Y213" s="17"/>
      <c r="Z213" s="17"/>
      <c r="AA213" s="17"/>
      <c r="AB213" s="17"/>
      <c r="AC213" s="17"/>
      <c r="AD213" s="17"/>
      <c r="AE213" s="17"/>
      <c r="AF213" s="5" t="s">
        <v>47</v>
      </c>
      <c r="AG213" s="15" t="s">
        <v>253</v>
      </c>
    </row>
    <row r="214" spans="1:33" ht="12" customHeight="1">
      <c r="A214" s="5" t="s">
        <v>252</v>
      </c>
      <c r="B214" s="8" t="s">
        <v>46</v>
      </c>
      <c r="C214" s="5" t="s">
        <v>44</v>
      </c>
      <c r="D214" s="9">
        <v>39935</v>
      </c>
      <c r="E214" s="29">
        <v>0.5069444444444444</v>
      </c>
      <c r="F214" s="5">
        <v>299452</v>
      </c>
      <c r="G214" s="5">
        <v>6072826</v>
      </c>
      <c r="H214" s="27">
        <v>7.05</v>
      </c>
      <c r="I214" s="27"/>
      <c r="J214" s="27">
        <v>23.3</v>
      </c>
      <c r="P214" s="5">
        <v>55</v>
      </c>
      <c r="AF214" s="5" t="s">
        <v>47</v>
      </c>
      <c r="AG214" s="15" t="s">
        <v>254</v>
      </c>
    </row>
    <row r="215" spans="1:33" ht="12" customHeight="1">
      <c r="A215" s="5" t="s">
        <v>252</v>
      </c>
      <c r="B215" s="8" t="s">
        <v>46</v>
      </c>
      <c r="C215" s="5" t="s">
        <v>44</v>
      </c>
      <c r="D215" s="9">
        <v>39948</v>
      </c>
      <c r="E215" s="16">
        <v>0.40277777777777773</v>
      </c>
      <c r="F215" s="5">
        <v>299452</v>
      </c>
      <c r="G215" s="5">
        <v>6072826</v>
      </c>
      <c r="H215" s="18">
        <v>4.86</v>
      </c>
      <c r="I215" s="18">
        <v>17.1</v>
      </c>
      <c r="J215" s="18">
        <v>17.52</v>
      </c>
      <c r="K215" s="19" t="s">
        <v>255</v>
      </c>
      <c r="L215" s="17">
        <v>4.49</v>
      </c>
      <c r="N215" s="18">
        <v>10.86</v>
      </c>
      <c r="O215" s="17">
        <f>0.28*100</f>
        <v>28.000000000000004</v>
      </c>
      <c r="P215" s="17">
        <f>0.488*500</f>
        <v>244</v>
      </c>
      <c r="Q215" s="5">
        <v>2500</v>
      </c>
      <c r="R215" s="5">
        <v>5290</v>
      </c>
      <c r="S215" s="5">
        <v>263</v>
      </c>
      <c r="T215" s="5">
        <v>503</v>
      </c>
      <c r="U215" s="5">
        <v>3780</v>
      </c>
      <c r="V215" s="5">
        <v>151</v>
      </c>
      <c r="W215" s="5">
        <v>0.1</v>
      </c>
      <c r="X215" s="27">
        <v>0.01</v>
      </c>
      <c r="Y215" s="5">
        <v>0.003</v>
      </c>
      <c r="Z215" s="5">
        <v>0.008</v>
      </c>
      <c r="AA215" s="5">
        <v>0.001</v>
      </c>
      <c r="AB215" s="5">
        <v>1.48</v>
      </c>
      <c r="AC215" s="5">
        <v>0.005</v>
      </c>
      <c r="AD215" s="5">
        <v>0.19</v>
      </c>
      <c r="AE215" s="5">
        <v>8.3</v>
      </c>
      <c r="AF215" s="5" t="s">
        <v>47</v>
      </c>
      <c r="AG215" s="15" t="s">
        <v>49</v>
      </c>
    </row>
    <row r="216" spans="1:33" ht="12" customHeight="1">
      <c r="A216" s="5" t="s">
        <v>252</v>
      </c>
      <c r="B216" s="8" t="s">
        <v>46</v>
      </c>
      <c r="C216" s="5" t="s">
        <v>44</v>
      </c>
      <c r="D216" s="9">
        <v>39948</v>
      </c>
      <c r="E216" s="16">
        <v>0.43402777777777773</v>
      </c>
      <c r="F216" s="5">
        <v>299452</v>
      </c>
      <c r="G216" s="5">
        <v>6072826</v>
      </c>
      <c r="H216" s="18">
        <v>5.98</v>
      </c>
      <c r="I216" s="18">
        <v>16.8</v>
      </c>
      <c r="J216" s="18">
        <v>17.57</v>
      </c>
      <c r="K216" s="19" t="s">
        <v>256</v>
      </c>
      <c r="L216" s="18">
        <v>7.5</v>
      </c>
      <c r="N216" s="18">
        <v>10.94</v>
      </c>
      <c r="Q216" s="17"/>
      <c r="R216" s="17"/>
      <c r="S216" s="17"/>
      <c r="T216" s="17"/>
      <c r="U216" s="17"/>
      <c r="V216" s="17"/>
      <c r="W216" s="17"/>
      <c r="X216" s="17"/>
      <c r="Y216" s="17"/>
      <c r="Z216" s="17"/>
      <c r="AA216" s="17"/>
      <c r="AB216" s="17"/>
      <c r="AC216" s="17"/>
      <c r="AD216" s="17"/>
      <c r="AE216" s="17"/>
      <c r="AF216" s="5" t="s">
        <v>47</v>
      </c>
      <c r="AG216" s="15" t="s">
        <v>257</v>
      </c>
    </row>
    <row r="217" spans="1:33" ht="12.75">
      <c r="A217" s="56" t="s">
        <v>252</v>
      </c>
      <c r="B217" s="56" t="s">
        <v>46</v>
      </c>
      <c r="C217" s="56" t="s">
        <v>44</v>
      </c>
      <c r="D217" s="54">
        <v>40004</v>
      </c>
      <c r="E217" s="59">
        <v>0.3645833333333333</v>
      </c>
      <c r="F217" s="56"/>
      <c r="G217" s="56"/>
      <c r="H217" s="57">
        <v>5.86</v>
      </c>
      <c r="I217" s="56">
        <v>13.8</v>
      </c>
      <c r="J217" s="57">
        <v>16.89</v>
      </c>
      <c r="K217" s="56">
        <v>46</v>
      </c>
      <c r="L217" s="56"/>
      <c r="M217" s="56"/>
      <c r="N217" s="57">
        <v>9.34</v>
      </c>
      <c r="O217" s="56"/>
      <c r="P217" s="56">
        <v>300</v>
      </c>
      <c r="AF217" s="56" t="s">
        <v>47</v>
      </c>
      <c r="AG217" s="61" t="s">
        <v>258</v>
      </c>
    </row>
    <row r="218" spans="1:33" ht="12" customHeight="1">
      <c r="A218" s="5" t="s">
        <v>259</v>
      </c>
      <c r="B218" s="8" t="s">
        <v>46</v>
      </c>
      <c r="C218" s="5" t="s">
        <v>44</v>
      </c>
      <c r="D218" s="9">
        <v>39933</v>
      </c>
      <c r="E218" s="29">
        <v>0.4375</v>
      </c>
      <c r="F218" s="5">
        <v>298423</v>
      </c>
      <c r="G218" s="5">
        <v>6073724</v>
      </c>
      <c r="H218" s="27"/>
      <c r="I218" s="27"/>
      <c r="Q218" s="17"/>
      <c r="R218" s="17"/>
      <c r="S218" s="17"/>
      <c r="T218" s="17"/>
      <c r="U218" s="17"/>
      <c r="V218" s="17"/>
      <c r="W218" s="17"/>
      <c r="X218" s="17"/>
      <c r="Y218" s="17"/>
      <c r="Z218" s="17"/>
      <c r="AA218" s="17"/>
      <c r="AB218" s="17"/>
      <c r="AC218" s="17"/>
      <c r="AD218" s="17"/>
      <c r="AE218" s="17"/>
      <c r="AF218" s="5" t="s">
        <v>47</v>
      </c>
      <c r="AG218" s="15" t="s">
        <v>248</v>
      </c>
    </row>
    <row r="219" spans="1:33" ht="12.75">
      <c r="A219" s="56" t="s">
        <v>259</v>
      </c>
      <c r="B219" t="s">
        <v>46</v>
      </c>
      <c r="C219" s="56" t="s">
        <v>44</v>
      </c>
      <c r="D219" s="54">
        <v>40003</v>
      </c>
      <c r="E219" s="55">
        <v>0.5868055555555556</v>
      </c>
      <c r="F219" s="5">
        <v>298423</v>
      </c>
      <c r="G219" s="5">
        <v>6073724</v>
      </c>
      <c r="H219" s="62">
        <v>2.93</v>
      </c>
      <c r="I219">
        <v>13.7</v>
      </c>
      <c r="J219" s="62">
        <v>17.46</v>
      </c>
      <c r="K219">
        <v>417</v>
      </c>
      <c r="N219" s="62">
        <v>10.06</v>
      </c>
      <c r="P219">
        <v>2180</v>
      </c>
      <c r="AF219" s="56" t="s">
        <v>260</v>
      </c>
      <c r="AG219" s="61" t="s">
        <v>261</v>
      </c>
    </row>
    <row r="220" spans="1:33" ht="12" customHeight="1">
      <c r="A220" s="5" t="s">
        <v>262</v>
      </c>
      <c r="B220" s="8" t="s">
        <v>46</v>
      </c>
      <c r="C220" s="5" t="s">
        <v>44</v>
      </c>
      <c r="D220" s="9">
        <v>39933</v>
      </c>
      <c r="E220" s="29">
        <v>0.4479166666666667</v>
      </c>
      <c r="F220" s="5">
        <v>298488</v>
      </c>
      <c r="G220" s="5">
        <v>6073662</v>
      </c>
      <c r="H220" s="27">
        <v>4.67</v>
      </c>
      <c r="I220" s="27">
        <v>15.2</v>
      </c>
      <c r="J220" s="27">
        <v>13.19</v>
      </c>
      <c r="K220" s="5">
        <v>-146</v>
      </c>
      <c r="L220" s="5">
        <v>4.14</v>
      </c>
      <c r="M220" s="5">
        <v>433</v>
      </c>
      <c r="N220" s="27">
        <v>8.32</v>
      </c>
      <c r="AF220" s="5" t="s">
        <v>47</v>
      </c>
      <c r="AG220" s="15" t="s">
        <v>263</v>
      </c>
    </row>
    <row r="221" spans="1:33" ht="12.75">
      <c r="A221" s="56" t="s">
        <v>262</v>
      </c>
      <c r="B221" s="56" t="s">
        <v>46</v>
      </c>
      <c r="C221" s="56" t="s">
        <v>44</v>
      </c>
      <c r="D221" s="54">
        <v>40003</v>
      </c>
      <c r="E221" s="55">
        <v>0.5902777777777778</v>
      </c>
      <c r="H221" s="57">
        <v>3.53</v>
      </c>
      <c r="I221" s="56">
        <v>12.9</v>
      </c>
      <c r="J221" s="57">
        <v>17.19</v>
      </c>
      <c r="K221" s="56">
        <v>353</v>
      </c>
      <c r="L221" s="56"/>
      <c r="M221" s="56"/>
      <c r="N221" s="57">
        <v>9.75</v>
      </c>
      <c r="P221">
        <v>1080</v>
      </c>
      <c r="AF221" s="56" t="s">
        <v>260</v>
      </c>
      <c r="AG221" s="61" t="s">
        <v>264</v>
      </c>
    </row>
    <row r="222" spans="1:33" ht="12" customHeight="1">
      <c r="A222" s="5" t="s">
        <v>265</v>
      </c>
      <c r="B222" s="8" t="s">
        <v>46</v>
      </c>
      <c r="C222" s="5" t="s">
        <v>44</v>
      </c>
      <c r="D222" s="9">
        <v>39933</v>
      </c>
      <c r="E222" s="29">
        <v>0.46527777777777773</v>
      </c>
      <c r="F222" s="5">
        <v>298569</v>
      </c>
      <c r="G222" s="5">
        <v>6073578</v>
      </c>
      <c r="H222" s="27">
        <v>5.11</v>
      </c>
      <c r="I222" s="27">
        <v>16.8</v>
      </c>
      <c r="J222" s="27">
        <v>14.51</v>
      </c>
      <c r="K222" s="60" t="s">
        <v>266</v>
      </c>
      <c r="L222" s="5">
        <v>6.52</v>
      </c>
      <c r="M222" s="5">
        <v>370</v>
      </c>
      <c r="N222" s="27">
        <v>9.16</v>
      </c>
      <c r="AF222" s="5" t="s">
        <v>47</v>
      </c>
      <c r="AG222" s="15" t="s">
        <v>267</v>
      </c>
    </row>
    <row r="223" spans="1:33" ht="12" customHeight="1">
      <c r="A223" s="5" t="s">
        <v>268</v>
      </c>
      <c r="B223" s="8" t="s">
        <v>46</v>
      </c>
      <c r="C223" s="5" t="s">
        <v>44</v>
      </c>
      <c r="D223" s="9">
        <v>39933</v>
      </c>
      <c r="E223" s="29">
        <v>0.47222222222222227</v>
      </c>
      <c r="F223" s="5">
        <v>298651</v>
      </c>
      <c r="G223" s="5">
        <v>6073503</v>
      </c>
      <c r="H223" s="27"/>
      <c r="I223" s="27"/>
      <c r="AF223" s="5" t="s">
        <v>47</v>
      </c>
      <c r="AG223" s="15" t="s">
        <v>269</v>
      </c>
    </row>
    <row r="224" spans="1:33" ht="12" customHeight="1">
      <c r="A224" s="5" t="s">
        <v>270</v>
      </c>
      <c r="B224" s="8" t="s">
        <v>46</v>
      </c>
      <c r="C224" s="5" t="s">
        <v>95</v>
      </c>
      <c r="D224" s="9">
        <v>39933</v>
      </c>
      <c r="E224" s="29">
        <v>0.4791666666666667</v>
      </c>
      <c r="F224" s="17">
        <v>298722</v>
      </c>
      <c r="G224" s="17">
        <v>6073434</v>
      </c>
      <c r="H224" s="27">
        <v>3.27</v>
      </c>
      <c r="I224" s="27">
        <v>17</v>
      </c>
      <c r="J224" s="27">
        <v>17.87</v>
      </c>
      <c r="K224" s="60" t="s">
        <v>271</v>
      </c>
      <c r="L224" s="5">
        <v>2.63</v>
      </c>
      <c r="M224" s="5">
        <v>57.4</v>
      </c>
      <c r="N224" s="27">
        <v>11.45</v>
      </c>
      <c r="AF224" s="5" t="s">
        <v>47</v>
      </c>
      <c r="AG224" s="15" t="s">
        <v>272</v>
      </c>
    </row>
    <row r="225" spans="1:33" ht="12" customHeight="1">
      <c r="A225" s="5" t="s">
        <v>273</v>
      </c>
      <c r="B225" s="8" t="s">
        <v>46</v>
      </c>
      <c r="C225" s="5" t="s">
        <v>44</v>
      </c>
      <c r="D225" s="9">
        <v>39933</v>
      </c>
      <c r="E225" s="29">
        <v>0.4895833333333333</v>
      </c>
      <c r="F225" s="5">
        <v>298791</v>
      </c>
      <c r="G225" s="5">
        <v>6073365</v>
      </c>
      <c r="H225" s="27"/>
      <c r="I225" s="27"/>
      <c r="AF225" s="5" t="s">
        <v>47</v>
      </c>
      <c r="AG225" s="15" t="s">
        <v>274</v>
      </c>
    </row>
    <row r="226" spans="1:33" ht="12" customHeight="1">
      <c r="A226" s="5" t="s">
        <v>275</v>
      </c>
      <c r="B226" s="8" t="s">
        <v>46</v>
      </c>
      <c r="C226" s="5" t="s">
        <v>44</v>
      </c>
      <c r="D226" s="9">
        <v>39933</v>
      </c>
      <c r="E226" s="29">
        <v>0.576388888888889</v>
      </c>
      <c r="F226" s="5">
        <v>299150</v>
      </c>
      <c r="G226" s="5">
        <v>6073942</v>
      </c>
      <c r="H226" s="27"/>
      <c r="I226" s="27"/>
      <c r="AF226" s="5" t="s">
        <v>47</v>
      </c>
      <c r="AG226" s="15" t="s">
        <v>276</v>
      </c>
    </row>
    <row r="227" spans="1:33" ht="12" customHeight="1">
      <c r="A227" s="5" t="s">
        <v>277</v>
      </c>
      <c r="B227" s="8" t="s">
        <v>46</v>
      </c>
      <c r="C227" s="5" t="s">
        <v>44</v>
      </c>
      <c r="D227" s="9">
        <v>39933</v>
      </c>
      <c r="E227" s="29">
        <v>0.5902777777777778</v>
      </c>
      <c r="F227" s="5">
        <v>299127</v>
      </c>
      <c r="G227" s="5">
        <v>6073873</v>
      </c>
      <c r="H227" s="27"/>
      <c r="I227" s="27"/>
      <c r="AF227" s="5" t="s">
        <v>47</v>
      </c>
      <c r="AG227" s="15" t="s">
        <v>278</v>
      </c>
    </row>
    <row r="228" spans="1:33" ht="12" customHeight="1">
      <c r="A228" s="5" t="s">
        <v>277</v>
      </c>
      <c r="B228" s="8" t="s">
        <v>46</v>
      </c>
      <c r="C228" s="5" t="s">
        <v>44</v>
      </c>
      <c r="D228" s="9">
        <v>39948</v>
      </c>
      <c r="E228" s="16">
        <v>0.3611111111111111</v>
      </c>
      <c r="F228" s="17">
        <v>299127</v>
      </c>
      <c r="G228" s="17">
        <v>6073873</v>
      </c>
      <c r="H228" s="27"/>
      <c r="I228" s="27"/>
      <c r="AF228" s="5" t="s">
        <v>47</v>
      </c>
      <c r="AG228" s="15" t="s">
        <v>279</v>
      </c>
    </row>
    <row r="229" spans="1:33" ht="12.75">
      <c r="A229" s="56" t="s">
        <v>277</v>
      </c>
      <c r="B229" s="56" t="s">
        <v>46</v>
      </c>
      <c r="C229" s="56" t="s">
        <v>44</v>
      </c>
      <c r="D229" s="54">
        <v>40003</v>
      </c>
      <c r="E229" s="55">
        <v>0.6222222222222222</v>
      </c>
      <c r="H229" s="57">
        <v>6.1</v>
      </c>
      <c r="I229" s="56">
        <v>15.7</v>
      </c>
      <c r="J229" s="57">
        <v>12.27</v>
      </c>
      <c r="K229" s="56">
        <v>-175</v>
      </c>
      <c r="L229" s="56"/>
      <c r="M229" s="56"/>
      <c r="N229" s="57">
        <v>6.91</v>
      </c>
      <c r="P229">
        <v>175</v>
      </c>
      <c r="AF229" s="56" t="s">
        <v>260</v>
      </c>
      <c r="AG229" s="61" t="s">
        <v>280</v>
      </c>
    </row>
    <row r="230" spans="1:33" ht="12" customHeight="1">
      <c r="A230" s="5" t="s">
        <v>281</v>
      </c>
      <c r="B230" s="8" t="s">
        <v>46</v>
      </c>
      <c r="C230" s="5" t="s">
        <v>44</v>
      </c>
      <c r="D230" s="9">
        <v>39933</v>
      </c>
      <c r="E230" s="29">
        <v>0.5972222222222222</v>
      </c>
      <c r="F230" s="5">
        <v>299105</v>
      </c>
      <c r="G230" s="5">
        <v>6073781</v>
      </c>
      <c r="H230" s="27">
        <v>4.83</v>
      </c>
      <c r="I230" s="27"/>
      <c r="J230" s="27">
        <v>17.09</v>
      </c>
      <c r="K230" s="5">
        <v>-76</v>
      </c>
      <c r="N230" s="27">
        <v>10.99</v>
      </c>
      <c r="Q230" s="17"/>
      <c r="R230" s="17"/>
      <c r="S230" s="17"/>
      <c r="T230" s="17"/>
      <c r="U230" s="17"/>
      <c r="V230" s="17"/>
      <c r="W230" s="17"/>
      <c r="X230" s="17"/>
      <c r="Y230" s="17"/>
      <c r="Z230" s="17"/>
      <c r="AA230" s="17"/>
      <c r="AB230" s="17"/>
      <c r="AC230" s="17"/>
      <c r="AD230" s="17"/>
      <c r="AE230" s="17"/>
      <c r="AF230" s="5" t="s">
        <v>47</v>
      </c>
      <c r="AG230" s="15" t="s">
        <v>282</v>
      </c>
    </row>
    <row r="231" spans="1:33" ht="12" customHeight="1">
      <c r="A231" s="5" t="s">
        <v>281</v>
      </c>
      <c r="B231" s="8" t="s">
        <v>46</v>
      </c>
      <c r="C231" s="5" t="s">
        <v>95</v>
      </c>
      <c r="D231" s="9">
        <v>39948</v>
      </c>
      <c r="E231" s="16">
        <v>0.3888888888888889</v>
      </c>
      <c r="F231" s="17">
        <v>299210</v>
      </c>
      <c r="G231" s="17">
        <v>6073968</v>
      </c>
      <c r="H231" s="18">
        <v>3.67</v>
      </c>
      <c r="I231" s="18">
        <v>15.38</v>
      </c>
      <c r="J231" s="18">
        <v>31.892</v>
      </c>
      <c r="K231" s="19" t="s">
        <v>283</v>
      </c>
      <c r="L231" s="17">
        <v>5.42</v>
      </c>
      <c r="N231" s="18">
        <v>25.39</v>
      </c>
      <c r="O231" s="17"/>
      <c r="P231" s="17">
        <v>3290</v>
      </c>
      <c r="AF231" s="5" t="s">
        <v>47</v>
      </c>
      <c r="AG231" s="15" t="s">
        <v>284</v>
      </c>
    </row>
    <row r="232" spans="1:33" ht="12" customHeight="1">
      <c r="A232" s="5" t="s">
        <v>285</v>
      </c>
      <c r="B232" s="8" t="s">
        <v>46</v>
      </c>
      <c r="C232" s="5" t="s">
        <v>44</v>
      </c>
      <c r="D232" s="9">
        <v>39933</v>
      </c>
      <c r="E232" s="29">
        <v>0.611111111111111</v>
      </c>
      <c r="F232" s="5">
        <v>299060</v>
      </c>
      <c r="G232" s="5">
        <v>6073692</v>
      </c>
      <c r="H232" s="27"/>
      <c r="I232" s="27"/>
      <c r="Q232" s="17"/>
      <c r="R232" s="17"/>
      <c r="S232" s="17"/>
      <c r="T232" s="17"/>
      <c r="U232" s="17"/>
      <c r="V232" s="17"/>
      <c r="W232" s="17"/>
      <c r="X232" s="17"/>
      <c r="Y232" s="17"/>
      <c r="Z232" s="17"/>
      <c r="AA232" s="17"/>
      <c r="AB232" s="17"/>
      <c r="AC232" s="17"/>
      <c r="AD232" s="17"/>
      <c r="AE232" s="17"/>
      <c r="AF232" s="20" t="s">
        <v>66</v>
      </c>
      <c r="AG232" s="15" t="s">
        <v>286</v>
      </c>
    </row>
    <row r="233" spans="1:33" ht="12" customHeight="1">
      <c r="A233" s="5" t="s">
        <v>285</v>
      </c>
      <c r="B233" s="8" t="s">
        <v>46</v>
      </c>
      <c r="C233" s="5" t="s">
        <v>95</v>
      </c>
      <c r="D233" s="9">
        <v>39948</v>
      </c>
      <c r="E233" s="16">
        <v>0.40625</v>
      </c>
      <c r="F233" s="17">
        <v>299182</v>
      </c>
      <c r="G233" s="17">
        <v>6073865</v>
      </c>
      <c r="H233" s="18">
        <v>3.99</v>
      </c>
      <c r="I233" s="18">
        <v>14.13</v>
      </c>
      <c r="J233" s="18">
        <v>30.244</v>
      </c>
      <c r="K233" s="19" t="s">
        <v>287</v>
      </c>
      <c r="N233" s="18">
        <v>24.83</v>
      </c>
      <c r="O233" s="17"/>
      <c r="P233" s="17">
        <v>1250</v>
      </c>
      <c r="AF233" s="5" t="s">
        <v>47</v>
      </c>
      <c r="AG233" s="15" t="s">
        <v>288</v>
      </c>
    </row>
    <row r="234" spans="1:33" ht="12" customHeight="1">
      <c r="A234" s="5" t="s">
        <v>289</v>
      </c>
      <c r="B234" s="8" t="s">
        <v>46</v>
      </c>
      <c r="C234" s="5" t="s">
        <v>44</v>
      </c>
      <c r="D234" s="9">
        <v>39934</v>
      </c>
      <c r="E234" s="29">
        <v>0.3854166666666667</v>
      </c>
      <c r="F234" s="5">
        <v>279155</v>
      </c>
      <c r="G234" s="5">
        <v>6072776</v>
      </c>
      <c r="H234" s="27">
        <v>4.09</v>
      </c>
      <c r="I234" s="27">
        <v>15.5</v>
      </c>
      <c r="J234" s="27">
        <v>18.43</v>
      </c>
      <c r="K234" s="60" t="s">
        <v>290</v>
      </c>
      <c r="L234" s="5">
        <v>5.21</v>
      </c>
      <c r="M234" s="5">
        <v>219</v>
      </c>
      <c r="N234" s="27">
        <v>11.83</v>
      </c>
      <c r="Q234" s="17"/>
      <c r="R234" s="17"/>
      <c r="S234" s="17"/>
      <c r="T234" s="17"/>
      <c r="U234" s="17"/>
      <c r="V234" s="17"/>
      <c r="W234" s="17"/>
      <c r="X234" s="17"/>
      <c r="Y234" s="17"/>
      <c r="Z234" s="17"/>
      <c r="AA234" s="17"/>
      <c r="AB234" s="17"/>
      <c r="AC234" s="17"/>
      <c r="AD234" s="17"/>
      <c r="AE234" s="17"/>
      <c r="AF234" s="20" t="s">
        <v>66</v>
      </c>
      <c r="AG234" s="15" t="s">
        <v>291</v>
      </c>
    </row>
    <row r="235" spans="1:33" ht="12.75">
      <c r="A235" s="56" t="s">
        <v>289</v>
      </c>
      <c r="B235" s="56" t="s">
        <v>46</v>
      </c>
      <c r="C235" s="56" t="s">
        <v>44</v>
      </c>
      <c r="D235" s="54">
        <v>40003</v>
      </c>
      <c r="E235" s="55">
        <v>0.5347222222222222</v>
      </c>
      <c r="H235" s="57">
        <v>6.03</v>
      </c>
      <c r="I235" s="56">
        <v>14.8</v>
      </c>
      <c r="J235" s="57">
        <v>17.26</v>
      </c>
      <c r="K235" s="56">
        <v>90</v>
      </c>
      <c r="L235" s="56"/>
      <c r="M235" s="56"/>
      <c r="N235" s="57">
        <v>9.9</v>
      </c>
      <c r="P235">
        <v>120</v>
      </c>
      <c r="AF235" s="56" t="s">
        <v>260</v>
      </c>
      <c r="AG235" s="61" t="s">
        <v>292</v>
      </c>
    </row>
    <row r="236" spans="1:33" ht="12" customHeight="1">
      <c r="A236" s="5" t="s">
        <v>293</v>
      </c>
      <c r="B236" s="8" t="s">
        <v>46</v>
      </c>
      <c r="C236" s="5" t="s">
        <v>44</v>
      </c>
      <c r="D236" s="9">
        <v>39934</v>
      </c>
      <c r="E236" s="29">
        <v>0.3923611111111111</v>
      </c>
      <c r="F236" s="5">
        <v>299244</v>
      </c>
      <c r="G236" s="5">
        <v>6072790</v>
      </c>
      <c r="H236" s="27">
        <v>4.18</v>
      </c>
      <c r="I236" s="27">
        <v>14.1</v>
      </c>
      <c r="J236" s="27">
        <v>15.21</v>
      </c>
      <c r="K236" s="5">
        <v>-60</v>
      </c>
      <c r="L236" s="5">
        <v>5.81</v>
      </c>
      <c r="M236" s="5">
        <v>675</v>
      </c>
      <c r="N236" s="27">
        <v>9.73</v>
      </c>
      <c r="AF236" s="5" t="s">
        <v>47</v>
      </c>
      <c r="AG236" s="15" t="s">
        <v>294</v>
      </c>
    </row>
    <row r="237" spans="1:33" ht="12.75">
      <c r="A237" s="56" t="s">
        <v>293</v>
      </c>
      <c r="B237" s="56" t="s">
        <v>46</v>
      </c>
      <c r="C237" s="56" t="s">
        <v>95</v>
      </c>
      <c r="D237" s="54">
        <v>40003</v>
      </c>
      <c r="E237" s="55">
        <v>0.5416666666666666</v>
      </c>
      <c r="H237" s="57">
        <v>3.07</v>
      </c>
      <c r="I237" s="56">
        <v>12.9</v>
      </c>
      <c r="J237" s="57">
        <v>14.16</v>
      </c>
      <c r="K237" s="56">
        <v>445</v>
      </c>
      <c r="L237" s="56"/>
      <c r="M237" s="56"/>
      <c r="N237" s="57">
        <v>7.86</v>
      </c>
      <c r="P237">
        <v>530</v>
      </c>
      <c r="AF237" s="56" t="s">
        <v>260</v>
      </c>
      <c r="AG237" s="61" t="s">
        <v>295</v>
      </c>
    </row>
    <row r="238" spans="1:33" ht="12" customHeight="1">
      <c r="A238" s="5" t="s">
        <v>296</v>
      </c>
      <c r="B238" s="8" t="s">
        <v>46</v>
      </c>
      <c r="C238" s="5" t="s">
        <v>44</v>
      </c>
      <c r="D238" s="9">
        <v>39934</v>
      </c>
      <c r="E238" s="29">
        <v>0.40972222222222227</v>
      </c>
      <c r="F238" s="5">
        <v>299329</v>
      </c>
      <c r="G238" s="5">
        <v>6072805</v>
      </c>
      <c r="H238" s="27">
        <v>2.7</v>
      </c>
      <c r="I238" s="27">
        <v>15.1</v>
      </c>
      <c r="J238" s="27">
        <v>18.8</v>
      </c>
      <c r="K238" s="60" t="s">
        <v>297</v>
      </c>
      <c r="L238" s="5">
        <v>8.18</v>
      </c>
      <c r="M238" s="5">
        <v>263</v>
      </c>
      <c r="N238" s="27">
        <v>12.06</v>
      </c>
      <c r="AF238" s="5" t="s">
        <v>47</v>
      </c>
      <c r="AG238" s="15" t="s">
        <v>298</v>
      </c>
    </row>
    <row r="239" spans="1:33" ht="12" customHeight="1">
      <c r="A239" s="5" t="s">
        <v>296</v>
      </c>
      <c r="B239" s="8" t="s">
        <v>46</v>
      </c>
      <c r="C239" s="5" t="s">
        <v>34</v>
      </c>
      <c r="D239" s="9">
        <v>39935</v>
      </c>
      <c r="E239" s="29">
        <v>0.6041666666666666</v>
      </c>
      <c r="H239" s="27">
        <v>3.57</v>
      </c>
      <c r="I239" s="27">
        <v>21.3</v>
      </c>
      <c r="J239" s="27">
        <v>33.3</v>
      </c>
      <c r="K239" s="60" t="s">
        <v>299</v>
      </c>
      <c r="L239" s="5">
        <v>2.29</v>
      </c>
      <c r="M239" s="5">
        <v>180</v>
      </c>
      <c r="N239" s="27">
        <v>22</v>
      </c>
      <c r="AF239" s="5" t="s">
        <v>47</v>
      </c>
      <c r="AG239" s="15" t="s">
        <v>300</v>
      </c>
    </row>
    <row r="240" spans="1:33" ht="12" customHeight="1">
      <c r="A240" s="5" t="s">
        <v>301</v>
      </c>
      <c r="B240" s="8" t="s">
        <v>46</v>
      </c>
      <c r="C240" s="5" t="s">
        <v>44</v>
      </c>
      <c r="D240" s="9">
        <v>39934</v>
      </c>
      <c r="E240" s="29">
        <v>0.4166666666666667</v>
      </c>
      <c r="F240" s="5">
        <v>299416</v>
      </c>
      <c r="G240" s="5">
        <v>6072826</v>
      </c>
      <c r="H240" s="27">
        <v>2.48</v>
      </c>
      <c r="I240" s="27">
        <v>16</v>
      </c>
      <c r="J240" s="27">
        <v>16.15</v>
      </c>
      <c r="K240" s="60" t="s">
        <v>302</v>
      </c>
      <c r="L240" s="5">
        <v>8.79</v>
      </c>
      <c r="M240" s="5">
        <v>2223</v>
      </c>
      <c r="N240" s="27">
        <v>10.2</v>
      </c>
      <c r="AF240" s="5" t="s">
        <v>47</v>
      </c>
      <c r="AG240" s="15" t="s">
        <v>303</v>
      </c>
    </row>
    <row r="241" spans="1:33" ht="12.75">
      <c r="A241" s="56" t="s">
        <v>301</v>
      </c>
      <c r="B241" s="56" t="s">
        <v>46</v>
      </c>
      <c r="C241" s="56" t="s">
        <v>44</v>
      </c>
      <c r="D241" s="54">
        <v>40003</v>
      </c>
      <c r="E241" s="59">
        <v>0.5590277777777778</v>
      </c>
      <c r="H241" s="57">
        <v>2.83</v>
      </c>
      <c r="I241" s="56">
        <v>13.9</v>
      </c>
      <c r="J241" s="57">
        <v>20.29</v>
      </c>
      <c r="K241" s="56">
        <v>406</v>
      </c>
      <c r="L241" s="56"/>
      <c r="M241" s="56"/>
      <c r="N241" s="57">
        <v>11.64</v>
      </c>
      <c r="P241">
        <v>2420</v>
      </c>
      <c r="AF241" s="56" t="s">
        <v>260</v>
      </c>
      <c r="AG241" s="61" t="s">
        <v>280</v>
      </c>
    </row>
    <row r="242" spans="1:33" ht="12" customHeight="1">
      <c r="A242" s="5" t="s">
        <v>304</v>
      </c>
      <c r="B242" s="8" t="s">
        <v>46</v>
      </c>
      <c r="C242" s="5" t="s">
        <v>44</v>
      </c>
      <c r="D242" s="9">
        <v>39934</v>
      </c>
      <c r="E242" s="29">
        <v>0.4270833333333333</v>
      </c>
      <c r="F242" s="5">
        <v>299508</v>
      </c>
      <c r="G242" s="5">
        <v>6072847</v>
      </c>
      <c r="H242" s="27">
        <v>6.85</v>
      </c>
      <c r="I242" s="27">
        <v>17.4</v>
      </c>
      <c r="J242" s="27">
        <v>11.71</v>
      </c>
      <c r="K242" s="60" t="s">
        <v>305</v>
      </c>
      <c r="L242" s="5">
        <v>2.76</v>
      </c>
      <c r="M242" s="5">
        <v>90</v>
      </c>
      <c r="N242" s="27">
        <v>7.35</v>
      </c>
      <c r="AF242" s="5" t="s">
        <v>47</v>
      </c>
      <c r="AG242" s="15" t="s">
        <v>306</v>
      </c>
    </row>
    <row r="243" spans="1:33" ht="12" customHeight="1">
      <c r="A243" s="5" t="s">
        <v>307</v>
      </c>
      <c r="B243" s="8" t="s">
        <v>46</v>
      </c>
      <c r="C243" s="5" t="s">
        <v>44</v>
      </c>
      <c r="D243" s="9">
        <v>39934</v>
      </c>
      <c r="E243" s="29">
        <v>0.548611111111111</v>
      </c>
      <c r="F243" s="5">
        <v>301690</v>
      </c>
      <c r="G243" s="5">
        <v>6071237</v>
      </c>
      <c r="H243" s="27">
        <v>6.44</v>
      </c>
      <c r="I243" s="27">
        <v>18</v>
      </c>
      <c r="J243" s="27">
        <v>4.63</v>
      </c>
      <c r="K243" s="60" t="s">
        <v>308</v>
      </c>
      <c r="L243" s="5">
        <v>2.71</v>
      </c>
      <c r="N243" s="27">
        <v>2.79</v>
      </c>
      <c r="AF243" s="5" t="s">
        <v>47</v>
      </c>
      <c r="AG243" s="15" t="s">
        <v>309</v>
      </c>
    </row>
    <row r="244" spans="1:33" ht="12" customHeight="1">
      <c r="A244" s="5" t="s">
        <v>307</v>
      </c>
      <c r="B244" s="8" t="s">
        <v>46</v>
      </c>
      <c r="C244" s="5" t="s">
        <v>44</v>
      </c>
      <c r="D244" s="9">
        <v>39951</v>
      </c>
      <c r="E244" s="29">
        <v>0.5625</v>
      </c>
      <c r="F244" s="5">
        <v>301723</v>
      </c>
      <c r="G244" s="5">
        <v>6071511</v>
      </c>
      <c r="H244" s="27">
        <v>2.73</v>
      </c>
      <c r="I244" s="32">
        <v>15</v>
      </c>
      <c r="J244" s="33">
        <v>35.4</v>
      </c>
      <c r="K244" s="36" t="s">
        <v>310</v>
      </c>
      <c r="L244" s="5">
        <v>1.91</v>
      </c>
      <c r="N244" s="27">
        <v>22.4</v>
      </c>
      <c r="O244" s="35"/>
      <c r="P244" s="5">
        <v>4180</v>
      </c>
      <c r="AF244" s="5" t="s">
        <v>47</v>
      </c>
      <c r="AG244" s="15" t="s">
        <v>311</v>
      </c>
    </row>
    <row r="245" spans="1:32" ht="12" customHeight="1">
      <c r="A245" s="5" t="s">
        <v>307</v>
      </c>
      <c r="B245" s="8" t="s">
        <v>46</v>
      </c>
      <c r="C245" s="5" t="s">
        <v>44</v>
      </c>
      <c r="D245" s="9">
        <v>39958</v>
      </c>
      <c r="E245" s="29">
        <v>0.53125</v>
      </c>
      <c r="H245" s="27">
        <v>6.64</v>
      </c>
      <c r="I245" s="32">
        <v>18</v>
      </c>
      <c r="J245" s="33">
        <v>8.12</v>
      </c>
      <c r="K245" s="36" t="s">
        <v>312</v>
      </c>
      <c r="L245" s="5">
        <v>3.35</v>
      </c>
      <c r="N245" s="27">
        <v>4.84</v>
      </c>
      <c r="O245" s="35">
        <v>180</v>
      </c>
      <c r="P245" s="5">
        <v>115</v>
      </c>
      <c r="AF245" s="5" t="s">
        <v>51</v>
      </c>
    </row>
    <row r="246" spans="1:33" ht="12" customHeight="1">
      <c r="A246" s="5" t="s">
        <v>307</v>
      </c>
      <c r="B246" s="8" t="s">
        <v>46</v>
      </c>
      <c r="C246" s="5" t="s">
        <v>44</v>
      </c>
      <c r="D246" s="9">
        <v>39965</v>
      </c>
      <c r="E246" s="16">
        <v>0.513888888888889</v>
      </c>
      <c r="H246" s="18">
        <v>3.76</v>
      </c>
      <c r="I246" s="38">
        <v>15.53</v>
      </c>
      <c r="J246" s="26">
        <v>13.337</v>
      </c>
      <c r="K246" s="39">
        <v>238.3</v>
      </c>
      <c r="L246" s="18">
        <v>6.39</v>
      </c>
      <c r="M246" s="18"/>
      <c r="N246" s="18">
        <v>10.57</v>
      </c>
      <c r="O246" s="40"/>
      <c r="P246" s="31">
        <v>2500</v>
      </c>
      <c r="Q246" s="31"/>
      <c r="R246" s="31"/>
      <c r="S246" s="31"/>
      <c r="T246" s="31"/>
      <c r="U246" s="31"/>
      <c r="V246" s="31"/>
      <c r="W246" s="31"/>
      <c r="X246" s="31"/>
      <c r="Y246" s="31"/>
      <c r="Z246" s="31"/>
      <c r="AA246" s="31"/>
      <c r="AB246" s="31"/>
      <c r="AC246" s="31"/>
      <c r="AD246" s="31"/>
      <c r="AE246" s="31"/>
      <c r="AF246" s="20" t="s">
        <v>51</v>
      </c>
      <c r="AG246" s="15" t="s">
        <v>313</v>
      </c>
    </row>
    <row r="247" spans="1:33" ht="12" customHeight="1">
      <c r="A247" s="5" t="s">
        <v>307</v>
      </c>
      <c r="B247" s="8" t="s">
        <v>46</v>
      </c>
      <c r="C247" s="5" t="s">
        <v>95</v>
      </c>
      <c r="D247" s="9">
        <v>39973</v>
      </c>
      <c r="E247" s="16">
        <v>0.5208333333333334</v>
      </c>
      <c r="H247" s="18">
        <v>1.88</v>
      </c>
      <c r="I247" s="38">
        <v>12.2</v>
      </c>
      <c r="J247" s="26">
        <v>22.062</v>
      </c>
      <c r="K247" s="39"/>
      <c r="L247" s="18">
        <v>1.6</v>
      </c>
      <c r="M247" s="18"/>
      <c r="N247" s="18">
        <v>15.574</v>
      </c>
      <c r="O247" s="40"/>
      <c r="P247" s="31">
        <v>4900</v>
      </c>
      <c r="Q247" s="31"/>
      <c r="R247" s="31"/>
      <c r="S247" s="31"/>
      <c r="T247" s="31"/>
      <c r="U247" s="31"/>
      <c r="V247" s="31"/>
      <c r="W247" s="31"/>
      <c r="X247" s="31"/>
      <c r="Y247" s="31"/>
      <c r="Z247" s="31"/>
      <c r="AA247" s="31"/>
      <c r="AB247" s="31"/>
      <c r="AC247" s="31"/>
      <c r="AD247" s="31"/>
      <c r="AE247" s="31"/>
      <c r="AF247" s="20" t="s">
        <v>51</v>
      </c>
      <c r="AG247" s="15" t="s">
        <v>314</v>
      </c>
    </row>
    <row r="248" spans="1:33" ht="12.75">
      <c r="A248" s="56" t="s">
        <v>307</v>
      </c>
      <c r="B248" s="56" t="s">
        <v>46</v>
      </c>
      <c r="C248" s="56" t="s">
        <v>44</v>
      </c>
      <c r="D248" s="54">
        <v>40003</v>
      </c>
      <c r="E248" s="55">
        <v>0.46875</v>
      </c>
      <c r="H248" s="57">
        <v>3.89</v>
      </c>
      <c r="I248" s="56">
        <v>13.7</v>
      </c>
      <c r="J248" s="57">
        <v>16.46</v>
      </c>
      <c r="K248" s="56">
        <v>185</v>
      </c>
      <c r="L248" s="56"/>
      <c r="M248" s="56"/>
      <c r="N248" s="57">
        <v>9.24</v>
      </c>
      <c r="P248">
        <v>3450</v>
      </c>
      <c r="AF248" s="56" t="s">
        <v>260</v>
      </c>
      <c r="AG248" s="61" t="s">
        <v>315</v>
      </c>
    </row>
    <row r="249" spans="1:32" ht="12" customHeight="1">
      <c r="A249" s="5" t="s">
        <v>316</v>
      </c>
      <c r="B249" s="8" t="s">
        <v>46</v>
      </c>
      <c r="C249" s="5" t="s">
        <v>44</v>
      </c>
      <c r="D249" s="9">
        <v>39934</v>
      </c>
      <c r="F249" s="5">
        <v>301681</v>
      </c>
      <c r="G249" s="5">
        <v>6071304</v>
      </c>
      <c r="H249" s="27"/>
      <c r="I249" s="27"/>
      <c r="AF249" s="5" t="s">
        <v>51</v>
      </c>
    </row>
    <row r="250" spans="1:33" ht="12" customHeight="1">
      <c r="A250" s="5" t="s">
        <v>316</v>
      </c>
      <c r="B250" s="8" t="s">
        <v>46</v>
      </c>
      <c r="C250" s="5" t="s">
        <v>95</v>
      </c>
      <c r="D250" s="9">
        <v>39947</v>
      </c>
      <c r="E250" s="16">
        <v>0.6493055555555556</v>
      </c>
      <c r="F250" s="17">
        <v>301610</v>
      </c>
      <c r="G250" s="17">
        <v>6071323</v>
      </c>
      <c r="H250" s="18">
        <v>2.44</v>
      </c>
      <c r="I250" s="18">
        <v>14.5</v>
      </c>
      <c r="J250" s="18">
        <v>35.5</v>
      </c>
      <c r="K250" s="19" t="s">
        <v>317</v>
      </c>
      <c r="L250" s="17">
        <v>4.06</v>
      </c>
      <c r="M250" s="18"/>
      <c r="N250" s="18">
        <v>23.1</v>
      </c>
      <c r="O250" s="17"/>
      <c r="P250" s="17">
        <v>3450</v>
      </c>
      <c r="AF250" s="5" t="s">
        <v>47</v>
      </c>
      <c r="AG250" s="15" t="s">
        <v>318</v>
      </c>
    </row>
    <row r="251" spans="1:33" ht="12" customHeight="1">
      <c r="A251" s="5" t="s">
        <v>316</v>
      </c>
      <c r="B251" s="8" t="s">
        <v>46</v>
      </c>
      <c r="C251" s="5" t="s">
        <v>44</v>
      </c>
      <c r="D251" s="9">
        <v>39951</v>
      </c>
      <c r="E251" s="29">
        <v>0.5833333333333334</v>
      </c>
      <c r="F251" s="5">
        <v>301732</v>
      </c>
      <c r="G251" s="5">
        <v>6071594</v>
      </c>
      <c r="H251" s="27">
        <v>2.71</v>
      </c>
      <c r="I251" s="32">
        <v>15</v>
      </c>
      <c r="J251" s="33">
        <v>35.3</v>
      </c>
      <c r="K251" s="36" t="s">
        <v>310</v>
      </c>
      <c r="L251" s="5">
        <v>3.17</v>
      </c>
      <c r="N251" s="27">
        <v>22.3</v>
      </c>
      <c r="O251" s="35"/>
      <c r="P251" s="5">
        <v>3890</v>
      </c>
      <c r="Q251" s="17"/>
      <c r="R251" s="17"/>
      <c r="S251" s="17"/>
      <c r="T251" s="17"/>
      <c r="U251" s="17"/>
      <c r="V251" s="17"/>
      <c r="W251" s="17"/>
      <c r="X251" s="17"/>
      <c r="Y251" s="17"/>
      <c r="Z251" s="17"/>
      <c r="AA251" s="17"/>
      <c r="AB251" s="17"/>
      <c r="AC251" s="17"/>
      <c r="AD251" s="17"/>
      <c r="AE251" s="17"/>
      <c r="AF251" s="20" t="s">
        <v>47</v>
      </c>
      <c r="AG251" s="15" t="s">
        <v>319</v>
      </c>
    </row>
    <row r="252" spans="1:32" ht="12" customHeight="1">
      <c r="A252" s="5" t="s">
        <v>316</v>
      </c>
      <c r="B252" s="8" t="s">
        <v>46</v>
      </c>
      <c r="C252" s="5" t="s">
        <v>44</v>
      </c>
      <c r="D252" s="9">
        <v>39958</v>
      </c>
      <c r="E252" s="29">
        <v>0.53125</v>
      </c>
      <c r="H252" s="27">
        <v>2.4</v>
      </c>
      <c r="I252" s="32">
        <v>17.4</v>
      </c>
      <c r="J252" s="33">
        <v>37.1</v>
      </c>
      <c r="K252" s="36" t="s">
        <v>320</v>
      </c>
      <c r="L252" s="5">
        <v>1.62</v>
      </c>
      <c r="N252" s="27">
        <v>24.1</v>
      </c>
      <c r="O252" s="35">
        <v>0</v>
      </c>
      <c r="P252" s="5">
        <v>3890</v>
      </c>
      <c r="Q252" s="17"/>
      <c r="R252" s="17"/>
      <c r="S252" s="17"/>
      <c r="T252" s="17"/>
      <c r="U252" s="17"/>
      <c r="V252" s="17"/>
      <c r="W252" s="17"/>
      <c r="X252" s="17"/>
      <c r="Y252" s="17"/>
      <c r="Z252" s="17"/>
      <c r="AA252" s="17"/>
      <c r="AB252" s="17"/>
      <c r="AC252" s="17"/>
      <c r="AD252" s="17"/>
      <c r="AE252" s="17"/>
      <c r="AF252" s="20" t="s">
        <v>51</v>
      </c>
    </row>
    <row r="253" spans="1:33" ht="12" customHeight="1">
      <c r="A253" s="5" t="s">
        <v>316</v>
      </c>
      <c r="B253" s="8" t="s">
        <v>46</v>
      </c>
      <c r="C253" s="5" t="s">
        <v>44</v>
      </c>
      <c r="D253" s="9">
        <v>39965</v>
      </c>
      <c r="E253" s="16">
        <v>0.5069444444444444</v>
      </c>
      <c r="H253" s="18">
        <v>2.12</v>
      </c>
      <c r="I253" s="38">
        <v>12.64</v>
      </c>
      <c r="J253" s="26">
        <v>31.3</v>
      </c>
      <c r="K253" s="39">
        <v>421.7</v>
      </c>
      <c r="L253" s="18">
        <v>2.4</v>
      </c>
      <c r="M253" s="18"/>
      <c r="N253" s="18">
        <v>26.66</v>
      </c>
      <c r="O253" s="40"/>
      <c r="P253" s="31">
        <v>2980</v>
      </c>
      <c r="Q253" s="31"/>
      <c r="R253" s="31"/>
      <c r="S253" s="31"/>
      <c r="T253" s="31"/>
      <c r="U253" s="31"/>
      <c r="V253" s="31"/>
      <c r="W253" s="31"/>
      <c r="X253" s="31"/>
      <c r="Y253" s="31"/>
      <c r="Z253" s="31"/>
      <c r="AA253" s="31"/>
      <c r="AB253" s="31"/>
      <c r="AC253" s="31"/>
      <c r="AD253" s="31"/>
      <c r="AE253" s="31"/>
      <c r="AF253" s="20" t="s">
        <v>51</v>
      </c>
      <c r="AG253" s="15" t="s">
        <v>313</v>
      </c>
    </row>
    <row r="254" spans="1:33" ht="12" customHeight="1">
      <c r="A254" s="5" t="s">
        <v>316</v>
      </c>
      <c r="B254" s="8" t="s">
        <v>46</v>
      </c>
      <c r="C254" s="5" t="s">
        <v>95</v>
      </c>
      <c r="D254" s="9"/>
      <c r="E254" s="16">
        <v>0.513888888888889</v>
      </c>
      <c r="H254" s="18">
        <v>2.34</v>
      </c>
      <c r="I254" s="38">
        <v>11.8</v>
      </c>
      <c r="J254" s="26">
        <v>21.63</v>
      </c>
      <c r="K254" s="39"/>
      <c r="L254" s="18">
        <v>1.12</v>
      </c>
      <c r="M254" s="18"/>
      <c r="N254" s="18">
        <v>20.884</v>
      </c>
      <c r="O254" s="40"/>
      <c r="P254" s="31">
        <v>3300</v>
      </c>
      <c r="Q254" s="31"/>
      <c r="R254" s="31"/>
      <c r="S254" s="31"/>
      <c r="T254" s="31"/>
      <c r="U254" s="31"/>
      <c r="V254" s="31"/>
      <c r="W254" s="31"/>
      <c r="X254" s="31"/>
      <c r="Y254" s="31"/>
      <c r="Z254" s="31"/>
      <c r="AA254" s="31"/>
      <c r="AB254" s="31"/>
      <c r="AC254" s="31"/>
      <c r="AD254" s="31"/>
      <c r="AE254" s="31"/>
      <c r="AF254" s="20" t="s">
        <v>51</v>
      </c>
      <c r="AG254" s="15" t="s">
        <v>321</v>
      </c>
    </row>
    <row r="255" spans="1:32" ht="12" customHeight="1">
      <c r="A255" s="5" t="s">
        <v>322</v>
      </c>
      <c r="B255" s="8" t="s">
        <v>46</v>
      </c>
      <c r="C255" s="5" t="s">
        <v>95</v>
      </c>
      <c r="D255" s="9">
        <v>39947</v>
      </c>
      <c r="E255" s="16">
        <v>0.6597222222222222</v>
      </c>
      <c r="F255" s="17">
        <v>301615</v>
      </c>
      <c r="G255" s="17">
        <v>6071406</v>
      </c>
      <c r="H255" s="18">
        <v>2.39</v>
      </c>
      <c r="I255" s="18">
        <v>14.8</v>
      </c>
      <c r="J255" s="18">
        <v>35.5</v>
      </c>
      <c r="K255" s="19" t="s">
        <v>317</v>
      </c>
      <c r="L255" s="17">
        <v>3.31</v>
      </c>
      <c r="M255" s="18"/>
      <c r="N255" s="18">
        <v>23.1</v>
      </c>
      <c r="O255" s="17"/>
      <c r="P255" s="17">
        <v>2940</v>
      </c>
      <c r="Q255" s="17"/>
      <c r="R255" s="17"/>
      <c r="S255" s="17"/>
      <c r="T255" s="17"/>
      <c r="U255" s="17"/>
      <c r="V255" s="17"/>
      <c r="W255" s="17"/>
      <c r="X255" s="17"/>
      <c r="Y255" s="17"/>
      <c r="Z255" s="17"/>
      <c r="AA255" s="17"/>
      <c r="AB255" s="17"/>
      <c r="AC255" s="17"/>
      <c r="AD255" s="17"/>
      <c r="AE255" s="17"/>
      <c r="AF255" s="20" t="s">
        <v>51</v>
      </c>
    </row>
    <row r="256" spans="1:33" ht="12" customHeight="1">
      <c r="A256" s="5" t="s">
        <v>322</v>
      </c>
      <c r="B256" s="8" t="s">
        <v>46</v>
      </c>
      <c r="C256" s="5" t="s">
        <v>95</v>
      </c>
      <c r="D256" s="9">
        <v>39951</v>
      </c>
      <c r="E256" s="16">
        <v>0.579861111111111</v>
      </c>
      <c r="F256" s="5">
        <v>301736</v>
      </c>
      <c r="G256" s="5">
        <v>6071667</v>
      </c>
      <c r="H256" s="18">
        <v>2.75</v>
      </c>
      <c r="I256" s="38">
        <v>15.8</v>
      </c>
      <c r="J256" s="26">
        <v>39.8</v>
      </c>
      <c r="K256" s="39" t="s">
        <v>287</v>
      </c>
      <c r="L256" s="17">
        <v>1.77</v>
      </c>
      <c r="M256" s="18"/>
      <c r="N256" s="18">
        <v>25.5</v>
      </c>
      <c r="O256" s="40"/>
      <c r="P256" s="17">
        <v>3530</v>
      </c>
      <c r="Q256" s="17"/>
      <c r="R256" s="17"/>
      <c r="S256" s="17"/>
      <c r="T256" s="17"/>
      <c r="U256" s="17"/>
      <c r="V256" s="17"/>
      <c r="W256" s="17"/>
      <c r="X256" s="17"/>
      <c r="Y256" s="17"/>
      <c r="Z256" s="17"/>
      <c r="AA256" s="17"/>
      <c r="AB256" s="17"/>
      <c r="AC256" s="17"/>
      <c r="AD256" s="17"/>
      <c r="AE256" s="17"/>
      <c r="AF256" s="20" t="s">
        <v>47</v>
      </c>
      <c r="AG256" s="15" t="s">
        <v>323</v>
      </c>
    </row>
    <row r="257" spans="1:32" ht="12" customHeight="1">
      <c r="A257" s="5" t="s">
        <v>322</v>
      </c>
      <c r="B257" s="8" t="s">
        <v>46</v>
      </c>
      <c r="C257" s="5" t="s">
        <v>44</v>
      </c>
      <c r="D257" s="9">
        <v>39958</v>
      </c>
      <c r="E257" s="16">
        <v>0.5416666666666666</v>
      </c>
      <c r="H257" s="18">
        <v>2.54</v>
      </c>
      <c r="I257" s="38">
        <v>16</v>
      </c>
      <c r="J257" s="26">
        <v>38</v>
      </c>
      <c r="K257" s="39" t="s">
        <v>302</v>
      </c>
      <c r="L257" s="17">
        <v>1.08</v>
      </c>
      <c r="M257" s="18"/>
      <c r="N257" s="18">
        <v>24.7</v>
      </c>
      <c r="O257" s="40"/>
      <c r="P257" s="17">
        <v>2400</v>
      </c>
      <c r="Q257" s="17"/>
      <c r="R257" s="17"/>
      <c r="S257" s="17"/>
      <c r="T257" s="17"/>
      <c r="U257" s="17"/>
      <c r="V257" s="17"/>
      <c r="W257" s="17"/>
      <c r="X257" s="17"/>
      <c r="Y257" s="17"/>
      <c r="Z257" s="17"/>
      <c r="AA257" s="17"/>
      <c r="AB257" s="17"/>
      <c r="AC257" s="17"/>
      <c r="AD257" s="17"/>
      <c r="AE257" s="17"/>
      <c r="AF257" s="20" t="s">
        <v>51</v>
      </c>
    </row>
    <row r="258" spans="1:33" ht="12" customHeight="1">
      <c r="A258" s="5" t="s">
        <v>322</v>
      </c>
      <c r="B258" s="8" t="s">
        <v>46</v>
      </c>
      <c r="C258" s="5" t="s">
        <v>44</v>
      </c>
      <c r="D258" s="9">
        <v>39965</v>
      </c>
      <c r="E258" s="16">
        <v>0.5277777777777778</v>
      </c>
      <c r="H258" s="18">
        <v>2.22</v>
      </c>
      <c r="I258" s="38">
        <v>13.15</v>
      </c>
      <c r="J258" s="26">
        <v>31.634</v>
      </c>
      <c r="K258" s="39">
        <v>402.6</v>
      </c>
      <c r="L258" s="18">
        <v>2.86</v>
      </c>
      <c r="M258" s="18"/>
      <c r="N258" s="18">
        <v>26.55</v>
      </c>
      <c r="O258" s="40"/>
      <c r="P258" s="31">
        <v>2350</v>
      </c>
      <c r="Q258" s="31"/>
      <c r="R258" s="31"/>
      <c r="S258" s="31"/>
      <c r="T258" s="31"/>
      <c r="U258" s="31"/>
      <c r="V258" s="31"/>
      <c r="W258" s="31"/>
      <c r="X258" s="31"/>
      <c r="Y258" s="31"/>
      <c r="Z258" s="31"/>
      <c r="AA258" s="31"/>
      <c r="AB258" s="31"/>
      <c r="AC258" s="31"/>
      <c r="AD258" s="31"/>
      <c r="AE258" s="31"/>
      <c r="AF258" s="20" t="s">
        <v>51</v>
      </c>
      <c r="AG258" s="15" t="s">
        <v>313</v>
      </c>
    </row>
    <row r="259" spans="1:33" ht="12" customHeight="1">
      <c r="A259" s="5" t="s">
        <v>322</v>
      </c>
      <c r="B259" s="8" t="s">
        <v>46</v>
      </c>
      <c r="C259" s="5" t="s">
        <v>34</v>
      </c>
      <c r="D259" s="9">
        <v>39979</v>
      </c>
      <c r="E259" s="16">
        <v>0.49652777777777773</v>
      </c>
      <c r="H259" s="18">
        <v>3.05</v>
      </c>
      <c r="I259" s="38">
        <v>14.4</v>
      </c>
      <c r="J259" s="26">
        <v>25.356</v>
      </c>
      <c r="K259" s="39">
        <v>447.7</v>
      </c>
      <c r="L259" s="18">
        <v>5.58</v>
      </c>
      <c r="M259" s="18"/>
      <c r="N259" s="18">
        <v>16.659</v>
      </c>
      <c r="O259" s="40"/>
      <c r="P259" s="31">
        <f>0.89*500</f>
        <v>445</v>
      </c>
      <c r="Q259" s="31"/>
      <c r="R259" s="31"/>
      <c r="S259" s="31"/>
      <c r="T259" s="31"/>
      <c r="U259" s="31"/>
      <c r="V259" s="31"/>
      <c r="W259" s="31"/>
      <c r="X259" s="31"/>
      <c r="Y259" s="31"/>
      <c r="Z259" s="31"/>
      <c r="AA259" s="31"/>
      <c r="AB259" s="31"/>
      <c r="AC259" s="31"/>
      <c r="AD259" s="31"/>
      <c r="AE259" s="31"/>
      <c r="AF259" s="20" t="s">
        <v>51</v>
      </c>
      <c r="AG259" s="15" t="s">
        <v>324</v>
      </c>
    </row>
    <row r="260" spans="1:32" ht="12" customHeight="1">
      <c r="A260" s="5" t="s">
        <v>325</v>
      </c>
      <c r="B260" s="8" t="s">
        <v>46</v>
      </c>
      <c r="C260" s="5" t="s">
        <v>95</v>
      </c>
      <c r="D260" s="9">
        <v>39947</v>
      </c>
      <c r="E260" s="16">
        <v>0.6631944444444444</v>
      </c>
      <c r="F260" s="17"/>
      <c r="G260" s="17"/>
      <c r="H260" s="40">
        <v>3</v>
      </c>
      <c r="I260" s="26" t="s">
        <v>70</v>
      </c>
      <c r="J260" s="26" t="s">
        <v>70</v>
      </c>
      <c r="K260" s="26" t="s">
        <v>70</v>
      </c>
      <c r="L260" s="26" t="s">
        <v>70</v>
      </c>
      <c r="M260" s="26" t="s">
        <v>70</v>
      </c>
      <c r="N260" s="26" t="s">
        <v>70</v>
      </c>
      <c r="O260" s="26" t="s">
        <v>70</v>
      </c>
      <c r="P260" s="26" t="s">
        <v>70</v>
      </c>
      <c r="Q260" s="17"/>
      <c r="R260" s="17"/>
      <c r="S260" s="17"/>
      <c r="T260" s="17"/>
      <c r="U260" s="17"/>
      <c r="V260" s="17"/>
      <c r="W260" s="17"/>
      <c r="X260" s="17"/>
      <c r="Y260" s="17"/>
      <c r="Z260" s="17"/>
      <c r="AA260" s="17"/>
      <c r="AB260" s="17"/>
      <c r="AC260" s="17"/>
      <c r="AD260" s="17"/>
      <c r="AE260" s="17"/>
      <c r="AF260" s="20" t="s">
        <v>51</v>
      </c>
    </row>
    <row r="261" spans="1:33" ht="12" customHeight="1">
      <c r="A261" s="5" t="s">
        <v>325</v>
      </c>
      <c r="B261" s="8" t="s">
        <v>46</v>
      </c>
      <c r="C261" s="5" t="s">
        <v>95</v>
      </c>
      <c r="D261" s="9">
        <v>39951</v>
      </c>
      <c r="E261" s="16">
        <v>0.5555555555555556</v>
      </c>
      <c r="F261" s="5">
        <v>301750</v>
      </c>
      <c r="G261" s="5">
        <v>6571745</v>
      </c>
      <c r="H261" s="18">
        <v>3.02</v>
      </c>
      <c r="I261" s="63">
        <v>16.2</v>
      </c>
      <c r="J261" s="26">
        <v>35.1</v>
      </c>
      <c r="K261" s="39" t="s">
        <v>326</v>
      </c>
      <c r="L261" s="26">
        <v>1.8</v>
      </c>
      <c r="M261" s="18"/>
      <c r="N261" s="26">
        <v>22.3</v>
      </c>
      <c r="O261" s="40"/>
      <c r="P261" s="39">
        <v>1350</v>
      </c>
      <c r="Q261" s="26" t="s">
        <v>70</v>
      </c>
      <c r="R261" s="26" t="s">
        <v>70</v>
      </c>
      <c r="S261" s="26" t="s">
        <v>70</v>
      </c>
      <c r="T261" s="26" t="s">
        <v>70</v>
      </c>
      <c r="U261" s="26" t="s">
        <v>70</v>
      </c>
      <c r="V261" s="26" t="s">
        <v>70</v>
      </c>
      <c r="W261" s="26" t="s">
        <v>70</v>
      </c>
      <c r="X261" s="26" t="s">
        <v>70</v>
      </c>
      <c r="Y261" s="26" t="s">
        <v>70</v>
      </c>
      <c r="Z261" s="26" t="s">
        <v>70</v>
      </c>
      <c r="AA261" s="26" t="s">
        <v>70</v>
      </c>
      <c r="AB261" s="26" t="s">
        <v>70</v>
      </c>
      <c r="AC261" s="26" t="s">
        <v>70</v>
      </c>
      <c r="AD261" s="26" t="s">
        <v>70</v>
      </c>
      <c r="AE261" s="26" t="s">
        <v>70</v>
      </c>
      <c r="AF261" s="20" t="s">
        <v>47</v>
      </c>
      <c r="AG261" s="15" t="s">
        <v>327</v>
      </c>
    </row>
    <row r="262" spans="1:32" ht="12" customHeight="1">
      <c r="A262" s="5" t="s">
        <v>325</v>
      </c>
      <c r="B262" s="8" t="s">
        <v>46</v>
      </c>
      <c r="C262" s="5" t="s">
        <v>44</v>
      </c>
      <c r="D262" s="9">
        <v>39958</v>
      </c>
      <c r="E262" s="16">
        <v>0.548611111111111</v>
      </c>
      <c r="H262" s="18">
        <v>2.52</v>
      </c>
      <c r="I262" s="63">
        <v>16.3</v>
      </c>
      <c r="J262" s="26">
        <v>37.9</v>
      </c>
      <c r="K262" s="39" t="s">
        <v>328</v>
      </c>
      <c r="L262" s="26">
        <v>1.14</v>
      </c>
      <c r="M262" s="18"/>
      <c r="N262" s="26">
        <v>24.6</v>
      </c>
      <c r="O262" s="40"/>
      <c r="P262" s="39">
        <v>2400</v>
      </c>
      <c r="Q262" s="18"/>
      <c r="R262" s="18"/>
      <c r="S262" s="18"/>
      <c r="T262" s="18"/>
      <c r="U262" s="18"/>
      <c r="V262" s="18"/>
      <c r="W262" s="18"/>
      <c r="X262" s="18"/>
      <c r="Y262" s="18"/>
      <c r="Z262" s="18"/>
      <c r="AA262" s="18"/>
      <c r="AB262" s="18"/>
      <c r="AC262" s="18"/>
      <c r="AD262" s="18"/>
      <c r="AE262" s="18"/>
      <c r="AF262" s="20" t="s">
        <v>51</v>
      </c>
    </row>
    <row r="263" spans="1:33" ht="12" customHeight="1">
      <c r="A263" s="5" t="s">
        <v>325</v>
      </c>
      <c r="B263" s="8" t="s">
        <v>46</v>
      </c>
      <c r="C263" s="5" t="s">
        <v>44</v>
      </c>
      <c r="D263" s="9">
        <v>39965</v>
      </c>
      <c r="E263" s="16">
        <v>0.5333333333333333</v>
      </c>
      <c r="F263" s="5">
        <v>301750</v>
      </c>
      <c r="G263" s="5">
        <v>6571745</v>
      </c>
      <c r="H263" s="18">
        <v>2.28</v>
      </c>
      <c r="I263" s="38">
        <v>13.41</v>
      </c>
      <c r="J263" s="26">
        <v>34.382</v>
      </c>
      <c r="K263" s="39">
        <v>219.1</v>
      </c>
      <c r="L263" s="18">
        <v>1.99</v>
      </c>
      <c r="M263" s="18"/>
      <c r="N263" s="18">
        <v>28.72</v>
      </c>
      <c r="O263" s="40"/>
      <c r="P263" s="31">
        <v>2310</v>
      </c>
      <c r="Q263" s="31"/>
      <c r="R263" s="31"/>
      <c r="S263" s="31"/>
      <c r="T263" s="31"/>
      <c r="U263" s="31"/>
      <c r="V263" s="31"/>
      <c r="W263" s="31"/>
      <c r="X263" s="31"/>
      <c r="Y263" s="31"/>
      <c r="Z263" s="31"/>
      <c r="AA263" s="31"/>
      <c r="AB263" s="31"/>
      <c r="AC263" s="31"/>
      <c r="AD263" s="31"/>
      <c r="AE263" s="31"/>
      <c r="AF263" s="20" t="s">
        <v>51</v>
      </c>
      <c r="AG263" s="15" t="s">
        <v>313</v>
      </c>
    </row>
    <row r="264" spans="1:32" ht="12" customHeight="1">
      <c r="A264" s="17" t="s">
        <v>329</v>
      </c>
      <c r="B264" s="8" t="s">
        <v>46</v>
      </c>
      <c r="C264" s="5" t="s">
        <v>95</v>
      </c>
      <c r="D264" s="9">
        <v>39947</v>
      </c>
      <c r="E264" s="16">
        <v>0.6666666666666666</v>
      </c>
      <c r="F264" s="17"/>
      <c r="G264" s="17"/>
      <c r="H264" s="40">
        <v>3</v>
      </c>
      <c r="I264" s="26" t="s">
        <v>70</v>
      </c>
      <c r="J264" s="26" t="s">
        <v>70</v>
      </c>
      <c r="K264" s="26" t="s">
        <v>70</v>
      </c>
      <c r="L264" s="26" t="s">
        <v>70</v>
      </c>
      <c r="M264" s="26" t="s">
        <v>70</v>
      </c>
      <c r="N264" s="26" t="s">
        <v>70</v>
      </c>
      <c r="O264" s="26" t="s">
        <v>70</v>
      </c>
      <c r="P264" s="26" t="s">
        <v>70</v>
      </c>
      <c r="Q264" s="18"/>
      <c r="R264" s="18"/>
      <c r="S264" s="18"/>
      <c r="T264" s="18"/>
      <c r="U264" s="18"/>
      <c r="V264" s="18"/>
      <c r="W264" s="18"/>
      <c r="X264" s="18"/>
      <c r="Y264" s="18"/>
      <c r="Z264" s="18"/>
      <c r="AA264" s="18"/>
      <c r="AB264" s="18"/>
      <c r="AC264" s="18"/>
      <c r="AD264" s="18"/>
      <c r="AE264" s="18"/>
      <c r="AF264" s="20" t="s">
        <v>51</v>
      </c>
    </row>
    <row r="265" spans="1:33" ht="12" customHeight="1">
      <c r="A265" s="5" t="s">
        <v>330</v>
      </c>
      <c r="B265" s="8" t="s">
        <v>46</v>
      </c>
      <c r="C265" s="5" t="s">
        <v>44</v>
      </c>
      <c r="D265" s="9">
        <v>39934</v>
      </c>
      <c r="F265" s="5">
        <v>301197</v>
      </c>
      <c r="G265" s="5">
        <v>6072776</v>
      </c>
      <c r="H265" s="27">
        <v>5.1</v>
      </c>
      <c r="I265" s="27">
        <v>17.3</v>
      </c>
      <c r="J265" s="27">
        <v>7.79</v>
      </c>
      <c r="K265" s="60" t="s">
        <v>331</v>
      </c>
      <c r="L265" s="5">
        <v>4.5</v>
      </c>
      <c r="M265" s="5">
        <v>1530</v>
      </c>
      <c r="N265" s="27">
        <v>4.78</v>
      </c>
      <c r="Q265" s="26" t="s">
        <v>70</v>
      </c>
      <c r="R265" s="26" t="s">
        <v>70</v>
      </c>
      <c r="S265" s="26" t="s">
        <v>70</v>
      </c>
      <c r="T265" s="26" t="s">
        <v>70</v>
      </c>
      <c r="U265" s="26" t="s">
        <v>70</v>
      </c>
      <c r="V265" s="26" t="s">
        <v>70</v>
      </c>
      <c r="W265" s="26" t="s">
        <v>70</v>
      </c>
      <c r="X265" s="26" t="s">
        <v>70</v>
      </c>
      <c r="Y265" s="26" t="s">
        <v>70</v>
      </c>
      <c r="Z265" s="26" t="s">
        <v>70</v>
      </c>
      <c r="AA265" s="26" t="s">
        <v>70</v>
      </c>
      <c r="AB265" s="26" t="s">
        <v>70</v>
      </c>
      <c r="AC265" s="26" t="s">
        <v>70</v>
      </c>
      <c r="AD265" s="26" t="s">
        <v>70</v>
      </c>
      <c r="AE265" s="26" t="s">
        <v>70</v>
      </c>
      <c r="AF265" s="20" t="s">
        <v>47</v>
      </c>
      <c r="AG265" s="15" t="s">
        <v>332</v>
      </c>
    </row>
    <row r="266" spans="1:33" ht="12" customHeight="1">
      <c r="A266" s="5" t="s">
        <v>333</v>
      </c>
      <c r="B266" s="8" t="s">
        <v>46</v>
      </c>
      <c r="C266" s="5" t="s">
        <v>44</v>
      </c>
      <c r="D266" s="9">
        <v>39935</v>
      </c>
      <c r="E266" s="29">
        <v>0.3645833333333333</v>
      </c>
      <c r="F266" s="5">
        <v>301166</v>
      </c>
      <c r="G266" s="5">
        <v>6072696</v>
      </c>
      <c r="H266" s="27">
        <v>3.88</v>
      </c>
      <c r="I266" s="27">
        <v>14</v>
      </c>
      <c r="J266" s="27">
        <v>36.9</v>
      </c>
      <c r="K266" s="60" t="s">
        <v>334</v>
      </c>
      <c r="L266" s="5">
        <v>5.32</v>
      </c>
      <c r="N266" s="27">
        <v>23.7</v>
      </c>
      <c r="AF266" s="5" t="s">
        <v>47</v>
      </c>
      <c r="AG266" s="15" t="s">
        <v>335</v>
      </c>
    </row>
    <row r="267" spans="1:33" ht="12.75">
      <c r="A267" s="56" t="s">
        <v>333</v>
      </c>
      <c r="B267" s="56" t="s">
        <v>46</v>
      </c>
      <c r="C267" s="56" t="s">
        <v>44</v>
      </c>
      <c r="D267" s="54">
        <v>40003</v>
      </c>
      <c r="E267" s="59">
        <v>0.6472222222222223</v>
      </c>
      <c r="H267" s="57">
        <v>6.37</v>
      </c>
      <c r="I267" s="56">
        <v>14.6</v>
      </c>
      <c r="J267" s="57">
        <v>21.91</v>
      </c>
      <c r="K267" s="56">
        <v>-2</v>
      </c>
      <c r="L267" s="56"/>
      <c r="N267" s="62">
        <v>12.55</v>
      </c>
      <c r="P267">
        <v>280</v>
      </c>
      <c r="AF267" s="56" t="s">
        <v>260</v>
      </c>
      <c r="AG267" s="61" t="s">
        <v>336</v>
      </c>
    </row>
    <row r="268" spans="1:33" ht="12" customHeight="1">
      <c r="A268" s="5" t="s">
        <v>337</v>
      </c>
      <c r="B268" s="8" t="s">
        <v>46</v>
      </c>
      <c r="C268" s="5" t="s">
        <v>44</v>
      </c>
      <c r="D268" s="9">
        <v>39935</v>
      </c>
      <c r="F268" s="5">
        <v>301145</v>
      </c>
      <c r="G268" s="5">
        <v>6072647</v>
      </c>
      <c r="H268" s="27">
        <v>5.46</v>
      </c>
      <c r="I268" s="27">
        <v>13.4</v>
      </c>
      <c r="J268" s="27">
        <v>68</v>
      </c>
      <c r="K268" s="60" t="s">
        <v>338</v>
      </c>
      <c r="L268" s="5">
        <v>2.97</v>
      </c>
      <c r="M268" s="5">
        <v>188</v>
      </c>
      <c r="N268" s="27">
        <v>47.9</v>
      </c>
      <c r="AF268" s="5" t="s">
        <v>47</v>
      </c>
      <c r="AG268" s="15" t="s">
        <v>339</v>
      </c>
    </row>
    <row r="269" spans="1:33" ht="12" customHeight="1">
      <c r="A269" s="5" t="s">
        <v>340</v>
      </c>
      <c r="B269" s="8" t="s">
        <v>46</v>
      </c>
      <c r="C269" s="5" t="s">
        <v>44</v>
      </c>
      <c r="D269" s="9">
        <v>39935</v>
      </c>
      <c r="E269" s="29">
        <v>0.3888888888888889</v>
      </c>
      <c r="F269" s="5">
        <v>301114</v>
      </c>
      <c r="G269" s="5">
        <v>6072570</v>
      </c>
      <c r="H269" s="27">
        <v>7.1</v>
      </c>
      <c r="I269" s="27">
        <v>15.3</v>
      </c>
      <c r="J269" s="27">
        <v>31.9</v>
      </c>
      <c r="K269" s="60" t="s">
        <v>341</v>
      </c>
      <c r="L269" s="5">
        <v>8.01</v>
      </c>
      <c r="M269" s="5">
        <v>54.3</v>
      </c>
      <c r="N269" s="27">
        <v>21.2</v>
      </c>
      <c r="AF269" s="5" t="s">
        <v>47</v>
      </c>
      <c r="AG269" s="15" t="s">
        <v>342</v>
      </c>
    </row>
    <row r="270" spans="1:33" ht="12" customHeight="1">
      <c r="A270" s="5" t="s">
        <v>343</v>
      </c>
      <c r="B270" s="8" t="s">
        <v>46</v>
      </c>
      <c r="C270" s="5" t="s">
        <v>95</v>
      </c>
      <c r="D270" s="9">
        <v>39933</v>
      </c>
      <c r="E270" s="29">
        <v>0.4479166666666667</v>
      </c>
      <c r="F270" s="5">
        <v>298488</v>
      </c>
      <c r="G270" s="5">
        <v>6073662</v>
      </c>
      <c r="H270" s="27">
        <v>3.83</v>
      </c>
      <c r="I270" s="27">
        <v>15</v>
      </c>
      <c r="J270" s="27">
        <v>20.05</v>
      </c>
      <c r="K270" s="60" t="s">
        <v>344</v>
      </c>
      <c r="L270" s="5">
        <v>5.23</v>
      </c>
      <c r="N270" s="27">
        <v>12.71</v>
      </c>
      <c r="AF270" s="5" t="s">
        <v>47</v>
      </c>
      <c r="AG270" s="15" t="s">
        <v>345</v>
      </c>
    </row>
    <row r="271" spans="1:33" ht="12" customHeight="1">
      <c r="A271" s="5" t="s">
        <v>346</v>
      </c>
      <c r="B271" s="8" t="s">
        <v>46</v>
      </c>
      <c r="C271" s="5" t="s">
        <v>95</v>
      </c>
      <c r="D271" s="9">
        <v>39933</v>
      </c>
      <c r="E271" s="29">
        <v>0.5972222222222222</v>
      </c>
      <c r="F271" s="5">
        <v>299105</v>
      </c>
      <c r="G271" s="5">
        <v>6073781</v>
      </c>
      <c r="H271" s="27">
        <v>2.93</v>
      </c>
      <c r="I271" s="27">
        <v>15.4</v>
      </c>
      <c r="J271" s="27">
        <v>26.2</v>
      </c>
      <c r="K271" s="60" t="s">
        <v>347</v>
      </c>
      <c r="L271" s="5">
        <v>1.66</v>
      </c>
      <c r="M271" s="5">
        <v>320</v>
      </c>
      <c r="N271" s="27">
        <v>17.2</v>
      </c>
      <c r="AF271" s="5" t="s">
        <v>47</v>
      </c>
      <c r="AG271" s="15" t="s">
        <v>348</v>
      </c>
    </row>
    <row r="272" spans="1:33" ht="12" customHeight="1">
      <c r="A272" s="5" t="s">
        <v>349</v>
      </c>
      <c r="B272" s="8" t="s">
        <v>46</v>
      </c>
      <c r="C272" s="5" t="s">
        <v>95</v>
      </c>
      <c r="D272" s="9">
        <v>39933</v>
      </c>
      <c r="E272" s="29">
        <v>0.611111111111111</v>
      </c>
      <c r="F272" s="5">
        <v>299060</v>
      </c>
      <c r="G272" s="5">
        <v>6073692</v>
      </c>
      <c r="H272" s="27">
        <v>3.83</v>
      </c>
      <c r="I272" s="27">
        <v>14.6</v>
      </c>
      <c r="J272" s="27">
        <v>21.45</v>
      </c>
      <c r="K272" s="60" t="s">
        <v>350</v>
      </c>
      <c r="L272" s="5">
        <v>2.89</v>
      </c>
      <c r="M272" s="5">
        <v>194</v>
      </c>
      <c r="N272" s="27">
        <v>13.94</v>
      </c>
      <c r="AF272" s="5" t="s">
        <v>47</v>
      </c>
      <c r="AG272" s="15" t="s">
        <v>351</v>
      </c>
    </row>
    <row r="273" spans="1:33" ht="12" customHeight="1">
      <c r="A273" s="5" t="s">
        <v>352</v>
      </c>
      <c r="B273" s="8" t="s">
        <v>46</v>
      </c>
      <c r="C273" s="5" t="s">
        <v>95</v>
      </c>
      <c r="D273" s="9">
        <v>39934</v>
      </c>
      <c r="E273" s="29">
        <v>0.3923611111111111</v>
      </c>
      <c r="F273" s="5">
        <v>299244</v>
      </c>
      <c r="G273" s="5">
        <v>6072790</v>
      </c>
      <c r="H273" s="27">
        <v>3.31</v>
      </c>
      <c r="I273" s="27">
        <v>13.4</v>
      </c>
      <c r="J273" s="27">
        <v>29</v>
      </c>
      <c r="K273" s="60" t="s">
        <v>353</v>
      </c>
      <c r="L273" s="5">
        <v>4.79</v>
      </c>
      <c r="M273" s="5">
        <v>1471</v>
      </c>
      <c r="N273" s="27">
        <v>19.1</v>
      </c>
      <c r="AF273" s="5" t="s">
        <v>47</v>
      </c>
      <c r="AG273" s="15" t="s">
        <v>354</v>
      </c>
    </row>
    <row r="274" spans="1:33" ht="12" customHeight="1">
      <c r="A274" s="5" t="s">
        <v>355</v>
      </c>
      <c r="B274" s="8" t="s">
        <v>46</v>
      </c>
      <c r="C274" s="5" t="s">
        <v>34</v>
      </c>
      <c r="D274" s="9">
        <v>39934</v>
      </c>
      <c r="E274" s="29">
        <v>0.40972222222222227</v>
      </c>
      <c r="H274" s="27"/>
      <c r="I274" s="27"/>
      <c r="AF274" s="5" t="s">
        <v>47</v>
      </c>
      <c r="AG274" s="15" t="s">
        <v>356</v>
      </c>
    </row>
    <row r="275" spans="1:33" ht="12" customHeight="1">
      <c r="A275" s="5" t="s">
        <v>357</v>
      </c>
      <c r="B275" s="8" t="s">
        <v>46</v>
      </c>
      <c r="C275" s="5" t="s">
        <v>95</v>
      </c>
      <c r="D275" s="9">
        <v>39934</v>
      </c>
      <c r="F275" s="5">
        <v>301681</v>
      </c>
      <c r="G275" s="5">
        <v>6071304</v>
      </c>
      <c r="H275" s="27">
        <v>2.08</v>
      </c>
      <c r="I275" s="27">
        <v>16.3</v>
      </c>
      <c r="J275" s="27">
        <v>30.36</v>
      </c>
      <c r="K275" s="60" t="s">
        <v>358</v>
      </c>
      <c r="L275" s="27">
        <v>30.38</v>
      </c>
      <c r="AF275" s="5" t="s">
        <v>47</v>
      </c>
      <c r="AG275" s="15" t="s">
        <v>359</v>
      </c>
    </row>
    <row r="276" spans="1:33" ht="12" customHeight="1">
      <c r="A276" s="5" t="s">
        <v>360</v>
      </c>
      <c r="B276" s="8" t="s">
        <v>46</v>
      </c>
      <c r="C276" s="5" t="s">
        <v>34</v>
      </c>
      <c r="D276" s="9">
        <v>39935</v>
      </c>
      <c r="E276" s="29">
        <v>0.3645833333333333</v>
      </c>
      <c r="H276" s="27">
        <v>3.92</v>
      </c>
      <c r="I276" s="27">
        <v>14.3</v>
      </c>
      <c r="J276" s="27">
        <v>19.81</v>
      </c>
      <c r="K276" s="60" t="s">
        <v>361</v>
      </c>
      <c r="L276" s="5">
        <v>8.34</v>
      </c>
      <c r="M276" s="5">
        <v>250</v>
      </c>
      <c r="N276" s="27">
        <v>12.76</v>
      </c>
      <c r="AF276" s="5" t="s">
        <v>47</v>
      </c>
      <c r="AG276" s="15" t="s">
        <v>362</v>
      </c>
    </row>
    <row r="277" spans="1:33" ht="12" customHeight="1">
      <c r="A277" s="7" t="s">
        <v>363</v>
      </c>
      <c r="B277" s="8" t="s">
        <v>364</v>
      </c>
      <c r="C277" s="5" t="s">
        <v>34</v>
      </c>
      <c r="D277" s="9">
        <v>39912</v>
      </c>
      <c r="E277" s="10">
        <v>0.5520833333333334</v>
      </c>
      <c r="F277" s="5">
        <v>302460</v>
      </c>
      <c r="G277" s="5">
        <v>6080680</v>
      </c>
      <c r="H277" s="11">
        <v>7.4</v>
      </c>
      <c r="I277" s="7">
        <v>17.5</v>
      </c>
      <c r="J277" s="11">
        <v>2.64</v>
      </c>
      <c r="K277" s="64" t="s">
        <v>365</v>
      </c>
      <c r="L277" s="7">
        <v>7.52</v>
      </c>
      <c r="M277" s="7">
        <v>4.3</v>
      </c>
      <c r="N277" s="11">
        <v>1.61</v>
      </c>
      <c r="O277" s="7">
        <f>0.8*300</f>
        <v>240</v>
      </c>
      <c r="AF277" s="5" t="s">
        <v>47</v>
      </c>
      <c r="AG277" s="15" t="s">
        <v>366</v>
      </c>
    </row>
    <row r="278" spans="1:33" ht="12" customHeight="1">
      <c r="A278" s="7" t="s">
        <v>363</v>
      </c>
      <c r="B278" s="8" t="s">
        <v>364</v>
      </c>
      <c r="C278" s="5" t="s">
        <v>34</v>
      </c>
      <c r="D278" s="9">
        <v>39912</v>
      </c>
      <c r="E278" s="10">
        <v>0.5520833333333334</v>
      </c>
      <c r="F278" s="5">
        <v>302460</v>
      </c>
      <c r="G278" s="5">
        <v>6080680</v>
      </c>
      <c r="H278" s="7">
        <v>7.93</v>
      </c>
      <c r="I278" s="7"/>
      <c r="J278" s="11">
        <v>2.88</v>
      </c>
      <c r="K278" s="12"/>
      <c r="L278" s="7"/>
      <c r="M278" s="7"/>
      <c r="N278" s="11">
        <v>1.57</v>
      </c>
      <c r="O278" s="7">
        <v>232</v>
      </c>
      <c r="AF278" s="5" t="s">
        <v>47</v>
      </c>
      <c r="AG278" s="14" t="s">
        <v>367</v>
      </c>
    </row>
    <row r="279" spans="1:33" ht="12" customHeight="1">
      <c r="A279" s="7" t="s">
        <v>363</v>
      </c>
      <c r="B279" s="8" t="s">
        <v>364</v>
      </c>
      <c r="C279" s="5" t="s">
        <v>34</v>
      </c>
      <c r="D279" s="9">
        <v>39945</v>
      </c>
      <c r="E279" s="16">
        <v>0.5625</v>
      </c>
      <c r="F279" s="17">
        <v>302589</v>
      </c>
      <c r="G279" s="17">
        <v>6080861</v>
      </c>
      <c r="H279" s="18">
        <v>8.25</v>
      </c>
      <c r="I279" s="18">
        <v>14.04</v>
      </c>
      <c r="J279" s="18">
        <v>2.846</v>
      </c>
      <c r="K279" s="40">
        <v>-12.9</v>
      </c>
      <c r="L279" s="18">
        <v>7.24</v>
      </c>
      <c r="M279" s="18"/>
      <c r="N279" s="18">
        <v>2.34</v>
      </c>
      <c r="O279" s="17"/>
      <c r="P279" s="17"/>
      <c r="S279" s="7">
        <v>67</v>
      </c>
      <c r="AF279" s="5" t="s">
        <v>47</v>
      </c>
      <c r="AG279" s="15" t="s">
        <v>49</v>
      </c>
    </row>
    <row r="280" spans="1:33" ht="12" customHeight="1">
      <c r="A280" s="7" t="s">
        <v>363</v>
      </c>
      <c r="B280" s="8" t="s">
        <v>364</v>
      </c>
      <c r="C280" s="5" t="s">
        <v>34</v>
      </c>
      <c r="D280" s="9">
        <v>39947</v>
      </c>
      <c r="E280" s="16">
        <v>0.5416666666666666</v>
      </c>
      <c r="F280" s="17">
        <v>302467</v>
      </c>
      <c r="G280" s="17">
        <v>6080680</v>
      </c>
      <c r="H280" s="18">
        <v>8.12</v>
      </c>
      <c r="I280" s="18">
        <v>13.3</v>
      </c>
      <c r="J280" s="18">
        <v>3.1</v>
      </c>
      <c r="K280" s="39" t="s">
        <v>368</v>
      </c>
      <c r="L280" s="17">
        <v>7.38</v>
      </c>
      <c r="M280" s="17"/>
      <c r="N280" s="18">
        <v>1.76</v>
      </c>
      <c r="O280" s="17">
        <f>0.55*300</f>
        <v>165</v>
      </c>
      <c r="P280" s="17"/>
      <c r="Q280" s="17"/>
      <c r="R280" s="17"/>
      <c r="S280" s="17"/>
      <c r="T280" s="17"/>
      <c r="U280" s="17"/>
      <c r="V280" s="17"/>
      <c r="W280" s="17"/>
      <c r="X280" s="17"/>
      <c r="Y280" s="17"/>
      <c r="Z280" s="17"/>
      <c r="AA280" s="17"/>
      <c r="AB280" s="17"/>
      <c r="AC280" s="17"/>
      <c r="AD280" s="17"/>
      <c r="AE280" s="17"/>
      <c r="AF280" s="20" t="s">
        <v>66</v>
      </c>
      <c r="AG280" s="15" t="s">
        <v>369</v>
      </c>
    </row>
    <row r="281" spans="1:33" ht="12" customHeight="1">
      <c r="A281" s="7" t="s">
        <v>363</v>
      </c>
      <c r="B281" s="8" t="s">
        <v>364</v>
      </c>
      <c r="C281" s="5" t="s">
        <v>34</v>
      </c>
      <c r="D281" s="9">
        <v>39952</v>
      </c>
      <c r="E281" s="10">
        <v>0.59375</v>
      </c>
      <c r="F281" s="17"/>
      <c r="G281" s="17"/>
      <c r="H281" s="27">
        <v>7.8</v>
      </c>
      <c r="I281" s="32">
        <v>13.6</v>
      </c>
      <c r="J281" s="65">
        <v>2.9</v>
      </c>
      <c r="K281" s="21" t="s">
        <v>370</v>
      </c>
      <c r="L281" s="66">
        <v>6.25</v>
      </c>
      <c r="M281" s="12"/>
      <c r="N281" s="11">
        <v>1.61</v>
      </c>
      <c r="O281" s="22">
        <v>204</v>
      </c>
      <c r="P281" s="7"/>
      <c r="Q281" s="17"/>
      <c r="R281" s="17"/>
      <c r="S281" s="17"/>
      <c r="T281" s="17"/>
      <c r="U281" s="17"/>
      <c r="V281" s="17"/>
      <c r="W281" s="17"/>
      <c r="X281" s="17"/>
      <c r="Y281" s="17"/>
      <c r="Z281" s="17"/>
      <c r="AA281" s="17"/>
      <c r="AB281" s="17"/>
      <c r="AC281" s="17"/>
      <c r="AD281" s="17"/>
      <c r="AE281" s="17"/>
      <c r="AF281" s="20" t="s">
        <v>47</v>
      </c>
      <c r="AG281" s="15" t="s">
        <v>371</v>
      </c>
    </row>
    <row r="282" spans="1:33" ht="12" customHeight="1">
      <c r="A282" s="7" t="s">
        <v>363</v>
      </c>
      <c r="B282" s="8" t="s">
        <v>364</v>
      </c>
      <c r="C282" s="5" t="s">
        <v>34</v>
      </c>
      <c r="D282" s="9">
        <v>39962</v>
      </c>
      <c r="E282" s="10">
        <v>0.46527777777777773</v>
      </c>
      <c r="F282" s="17"/>
      <c r="G282" s="17"/>
      <c r="H282" s="27">
        <v>7.32</v>
      </c>
      <c r="I282" s="32">
        <v>11.33</v>
      </c>
      <c r="J282" s="65">
        <v>2.7</v>
      </c>
      <c r="K282" s="21">
        <v>169.5</v>
      </c>
      <c r="L282" s="66">
        <v>3.35</v>
      </c>
      <c r="M282" s="12"/>
      <c r="N282" s="11">
        <v>2.4</v>
      </c>
      <c r="O282" s="22">
        <v>195</v>
      </c>
      <c r="P282" s="7"/>
      <c r="Q282" s="7"/>
      <c r="AF282" s="5" t="s">
        <v>51</v>
      </c>
      <c r="AG282" s="15" t="s">
        <v>372</v>
      </c>
    </row>
    <row r="283" spans="1:33" ht="12" customHeight="1">
      <c r="A283" s="7" t="s">
        <v>363</v>
      </c>
      <c r="B283" s="8" t="s">
        <v>364</v>
      </c>
      <c r="C283" s="5" t="s">
        <v>34</v>
      </c>
      <c r="D283" s="9">
        <v>39969</v>
      </c>
      <c r="E283" s="10">
        <v>0.41875</v>
      </c>
      <c r="F283" s="17"/>
      <c r="G283" s="17"/>
      <c r="H283" s="27">
        <v>7.46</v>
      </c>
      <c r="I283" s="32">
        <v>10.4</v>
      </c>
      <c r="J283" s="65">
        <v>2.291</v>
      </c>
      <c r="K283" s="21"/>
      <c r="L283" s="66">
        <v>6.11</v>
      </c>
      <c r="M283" s="12"/>
      <c r="N283" s="11">
        <v>1.61</v>
      </c>
      <c r="O283" s="22">
        <v>129</v>
      </c>
      <c r="P283" s="7"/>
      <c r="Q283" s="7"/>
      <c r="AF283" s="5" t="s">
        <v>51</v>
      </c>
      <c r="AG283" s="15" t="s">
        <v>373</v>
      </c>
    </row>
    <row r="284" spans="1:33" ht="12" customHeight="1">
      <c r="A284" s="7" t="s">
        <v>363</v>
      </c>
      <c r="B284" s="8" t="s">
        <v>364</v>
      </c>
      <c r="C284" s="5" t="s">
        <v>34</v>
      </c>
      <c r="D284" s="9">
        <v>39975</v>
      </c>
      <c r="E284" s="10">
        <v>0.4986111111111111</v>
      </c>
      <c r="F284" s="17"/>
      <c r="G284" s="17"/>
      <c r="H284" s="27">
        <v>7.39</v>
      </c>
      <c r="I284" s="32">
        <v>11</v>
      </c>
      <c r="J284" s="65">
        <v>1.545</v>
      </c>
      <c r="K284" s="21">
        <v>201.9</v>
      </c>
      <c r="L284" s="66">
        <v>7.31</v>
      </c>
      <c r="M284" s="12"/>
      <c r="N284" s="11">
        <v>1.085</v>
      </c>
      <c r="O284" s="22">
        <v>96</v>
      </c>
      <c r="P284" s="7"/>
      <c r="Q284" s="7"/>
      <c r="S284" s="5">
        <v>80</v>
      </c>
      <c r="AF284" s="5" t="s">
        <v>51</v>
      </c>
      <c r="AG284" s="15" t="s">
        <v>374</v>
      </c>
    </row>
    <row r="285" spans="1:33" ht="12" customHeight="1">
      <c r="A285" s="7" t="s">
        <v>363</v>
      </c>
      <c r="B285" s="8" t="s">
        <v>364</v>
      </c>
      <c r="C285" s="5" t="s">
        <v>34</v>
      </c>
      <c r="D285" s="9">
        <v>39989</v>
      </c>
      <c r="E285" s="10">
        <v>0.6319444444444444</v>
      </c>
      <c r="F285" s="17"/>
      <c r="G285" s="17"/>
      <c r="H285" s="27">
        <v>7.4</v>
      </c>
      <c r="I285" s="32">
        <v>12</v>
      </c>
      <c r="J285" s="65">
        <v>1.9</v>
      </c>
      <c r="K285" s="21"/>
      <c r="L285" s="66">
        <v>6.7</v>
      </c>
      <c r="M285" s="12"/>
      <c r="N285" s="11">
        <v>1.2</v>
      </c>
      <c r="O285" s="22">
        <v>105</v>
      </c>
      <c r="P285" s="7"/>
      <c r="Q285" s="7"/>
      <c r="S285" s="5">
        <v>88</v>
      </c>
      <c r="AF285" s="5" t="s">
        <v>51</v>
      </c>
      <c r="AG285" s="15" t="s">
        <v>373</v>
      </c>
    </row>
    <row r="286" spans="1:33" ht="12" customHeight="1">
      <c r="A286" s="7" t="s">
        <v>363</v>
      </c>
      <c r="B286" s="8" t="s">
        <v>364</v>
      </c>
      <c r="C286" s="5" t="s">
        <v>34</v>
      </c>
      <c r="D286" s="9">
        <v>39990</v>
      </c>
      <c r="E286" s="10">
        <v>0.4895833333333333</v>
      </c>
      <c r="F286" s="17"/>
      <c r="G286" s="17"/>
      <c r="H286" s="27">
        <v>7.38</v>
      </c>
      <c r="I286" s="32">
        <v>10.74</v>
      </c>
      <c r="J286" s="65">
        <v>2</v>
      </c>
      <c r="K286" s="21"/>
      <c r="L286" s="66">
        <v>6.3</v>
      </c>
      <c r="M286" s="12"/>
      <c r="N286" s="11">
        <v>1.3</v>
      </c>
      <c r="O286" s="22">
        <v>110</v>
      </c>
      <c r="P286" s="7"/>
      <c r="Q286" s="7"/>
      <c r="S286" s="5">
        <v>90</v>
      </c>
      <c r="AF286" s="5" t="s">
        <v>51</v>
      </c>
      <c r="AG286" s="15" t="s">
        <v>373</v>
      </c>
    </row>
    <row r="287" spans="1:33" ht="12" customHeight="1">
      <c r="A287" s="7" t="s">
        <v>363</v>
      </c>
      <c r="B287" s="8" t="s">
        <v>364</v>
      </c>
      <c r="C287" s="5" t="s">
        <v>34</v>
      </c>
      <c r="D287" s="9">
        <v>39996</v>
      </c>
      <c r="E287" s="10">
        <v>0.4513888888888889</v>
      </c>
      <c r="F287" s="17"/>
      <c r="G287" s="17"/>
      <c r="H287" s="27">
        <v>7.26</v>
      </c>
      <c r="I287" s="32">
        <v>11.79</v>
      </c>
      <c r="J287" s="65">
        <v>1.7</v>
      </c>
      <c r="K287" s="21">
        <v>97.8</v>
      </c>
      <c r="L287" s="66"/>
      <c r="M287" s="12"/>
      <c r="N287" s="11">
        <v>1.19</v>
      </c>
      <c r="O287" s="22">
        <v>93</v>
      </c>
      <c r="P287" s="7"/>
      <c r="Q287" s="7"/>
      <c r="S287" s="5">
        <v>40</v>
      </c>
      <c r="AF287" s="5" t="s">
        <v>51</v>
      </c>
      <c r="AG287" s="15" t="s">
        <v>375</v>
      </c>
    </row>
    <row r="288" spans="1:33" ht="12" customHeight="1">
      <c r="A288" s="7" t="s">
        <v>363</v>
      </c>
      <c r="B288" s="8" t="s">
        <v>364</v>
      </c>
      <c r="C288" s="5" t="s">
        <v>34</v>
      </c>
      <c r="D288" s="9">
        <v>40004</v>
      </c>
      <c r="E288" s="10">
        <v>0.5069444444444444</v>
      </c>
      <c r="F288" s="17"/>
      <c r="G288" s="17"/>
      <c r="H288" s="27">
        <v>7.41</v>
      </c>
      <c r="I288" s="32">
        <v>9.83</v>
      </c>
      <c r="J288" s="65">
        <v>1.63</v>
      </c>
      <c r="K288" s="21"/>
      <c r="L288" s="66">
        <v>8.02</v>
      </c>
      <c r="M288" s="12"/>
      <c r="N288" s="11">
        <v>0.8</v>
      </c>
      <c r="O288" s="22">
        <v>80</v>
      </c>
      <c r="P288" s="7"/>
      <c r="Q288" s="7"/>
      <c r="S288" s="5">
        <v>41</v>
      </c>
      <c r="AF288" s="5" t="s">
        <v>51</v>
      </c>
      <c r="AG288" s="15" t="s">
        <v>376</v>
      </c>
    </row>
    <row r="289" spans="1:32" ht="12" customHeight="1">
      <c r="A289" s="17" t="s">
        <v>377</v>
      </c>
      <c r="B289" s="8" t="s">
        <v>364</v>
      </c>
      <c r="C289" s="5" t="s">
        <v>34</v>
      </c>
      <c r="D289" s="9">
        <v>39952</v>
      </c>
      <c r="E289" s="16">
        <v>0.579861111111111</v>
      </c>
      <c r="F289" s="5">
        <v>303113</v>
      </c>
      <c r="G289" s="5">
        <v>6079582</v>
      </c>
      <c r="H289" s="18">
        <v>6.72</v>
      </c>
      <c r="I289" s="38">
        <v>17.82</v>
      </c>
      <c r="J289" s="26">
        <v>9.9</v>
      </c>
      <c r="K289" s="39" t="s">
        <v>378</v>
      </c>
      <c r="L289" s="18">
        <v>5.65</v>
      </c>
      <c r="M289" s="40"/>
      <c r="N289" s="18">
        <v>5.83</v>
      </c>
      <c r="O289" s="40">
        <v>91</v>
      </c>
      <c r="P289" s="38">
        <v>63</v>
      </c>
      <c r="Q289" s="7"/>
      <c r="AF289" s="5" t="s">
        <v>51</v>
      </c>
    </row>
    <row r="290" spans="1:33" ht="12" customHeight="1">
      <c r="A290" s="17" t="s">
        <v>379</v>
      </c>
      <c r="B290" s="8" t="s">
        <v>364</v>
      </c>
      <c r="C290" s="5" t="s">
        <v>34</v>
      </c>
      <c r="D290" s="9">
        <v>39912</v>
      </c>
      <c r="E290" s="10">
        <v>0.6493055555555556</v>
      </c>
      <c r="F290" s="5">
        <v>304418</v>
      </c>
      <c r="G290" s="5">
        <v>6077540</v>
      </c>
      <c r="H290" s="7">
        <v>8.18</v>
      </c>
      <c r="I290" s="12">
        <v>23.1</v>
      </c>
      <c r="J290" s="11">
        <v>30.9</v>
      </c>
      <c r="K290" s="24" t="s">
        <v>380</v>
      </c>
      <c r="L290" s="11">
        <v>8.2</v>
      </c>
      <c r="M290" s="7">
        <v>10.8</v>
      </c>
      <c r="N290" s="11">
        <v>21.3</v>
      </c>
      <c r="O290" s="7">
        <f>0.62*300</f>
        <v>186</v>
      </c>
      <c r="P290" s="17"/>
      <c r="Q290" s="17"/>
      <c r="R290" s="17"/>
      <c r="S290" s="17"/>
      <c r="T290" s="17"/>
      <c r="U290" s="17"/>
      <c r="V290" s="17"/>
      <c r="W290" s="17"/>
      <c r="X290" s="17"/>
      <c r="Y290" s="17"/>
      <c r="Z290" s="17"/>
      <c r="AA290" s="17"/>
      <c r="AB290" s="17"/>
      <c r="AC290" s="17"/>
      <c r="AD290" s="17"/>
      <c r="AE290" s="17"/>
      <c r="AF290" s="17" t="s">
        <v>51</v>
      </c>
      <c r="AG290" s="15" t="s">
        <v>381</v>
      </c>
    </row>
    <row r="291" spans="1:33" ht="12" customHeight="1">
      <c r="A291" s="17" t="s">
        <v>379</v>
      </c>
      <c r="B291" s="8" t="s">
        <v>364</v>
      </c>
      <c r="C291" s="5" t="s">
        <v>34</v>
      </c>
      <c r="D291" s="9">
        <v>39912</v>
      </c>
      <c r="E291" s="10">
        <v>0.6493055555555556</v>
      </c>
      <c r="F291" s="5">
        <v>304418</v>
      </c>
      <c r="G291" s="5">
        <v>6077540</v>
      </c>
      <c r="H291" s="7">
        <v>7.95</v>
      </c>
      <c r="I291" s="7"/>
      <c r="J291" s="11">
        <v>32.6</v>
      </c>
      <c r="K291" s="7"/>
      <c r="L291" s="11"/>
      <c r="M291" s="7"/>
      <c r="N291" s="11">
        <v>22.7</v>
      </c>
      <c r="O291" s="7">
        <v>145</v>
      </c>
      <c r="P291" s="17"/>
      <c r="Q291" s="17"/>
      <c r="R291" s="17"/>
      <c r="S291" s="17"/>
      <c r="T291" s="17"/>
      <c r="U291" s="17"/>
      <c r="V291" s="17"/>
      <c r="W291" s="17"/>
      <c r="X291" s="17"/>
      <c r="Y291" s="17"/>
      <c r="Z291" s="17"/>
      <c r="AA291" s="17"/>
      <c r="AB291" s="17"/>
      <c r="AC291" s="17"/>
      <c r="AD291" s="17"/>
      <c r="AE291" s="17"/>
      <c r="AF291" s="20" t="s">
        <v>47</v>
      </c>
      <c r="AG291" s="14" t="s">
        <v>382</v>
      </c>
    </row>
    <row r="292" spans="1:33" ht="12" customHeight="1">
      <c r="A292" s="17" t="s">
        <v>379</v>
      </c>
      <c r="B292" s="8" t="s">
        <v>364</v>
      </c>
      <c r="C292" s="5" t="s">
        <v>34</v>
      </c>
      <c r="D292" s="9">
        <v>39940</v>
      </c>
      <c r="E292" s="16">
        <v>0.40277777777777773</v>
      </c>
      <c r="F292" s="17">
        <v>304044</v>
      </c>
      <c r="G292" s="17">
        <v>6078429</v>
      </c>
      <c r="H292" s="18">
        <v>8.58</v>
      </c>
      <c r="I292" s="18">
        <v>17.03</v>
      </c>
      <c r="J292" s="18">
        <v>19.075</v>
      </c>
      <c r="K292" s="40">
        <v>-33</v>
      </c>
      <c r="L292" s="17">
        <v>12.7</v>
      </c>
      <c r="M292" s="17"/>
      <c r="N292" s="18">
        <v>14.17</v>
      </c>
      <c r="O292" s="17">
        <v>174</v>
      </c>
      <c r="P292" s="17"/>
      <c r="Q292" s="17"/>
      <c r="R292" s="17"/>
      <c r="S292" s="7">
        <v>289</v>
      </c>
      <c r="T292" s="17"/>
      <c r="U292" s="17"/>
      <c r="V292" s="17"/>
      <c r="W292" s="17"/>
      <c r="X292" s="17"/>
      <c r="Y292" s="17"/>
      <c r="Z292" s="17"/>
      <c r="AA292" s="17"/>
      <c r="AB292" s="17"/>
      <c r="AC292" s="17"/>
      <c r="AD292" s="17"/>
      <c r="AE292" s="17"/>
      <c r="AF292" s="20" t="s">
        <v>47</v>
      </c>
      <c r="AG292" s="15" t="s">
        <v>49</v>
      </c>
    </row>
    <row r="293" spans="1:33" ht="12" customHeight="1">
      <c r="A293" s="17" t="s">
        <v>379</v>
      </c>
      <c r="B293" s="8" t="s">
        <v>364</v>
      </c>
      <c r="C293" s="5" t="s">
        <v>34</v>
      </c>
      <c r="D293" s="9">
        <v>39948</v>
      </c>
      <c r="E293" s="16">
        <v>0.5208333333333334</v>
      </c>
      <c r="F293" s="17">
        <v>304041</v>
      </c>
      <c r="G293" s="17">
        <v>6077930</v>
      </c>
      <c r="H293" s="18">
        <v>8.85</v>
      </c>
      <c r="I293" s="18">
        <v>19.4</v>
      </c>
      <c r="J293" s="18">
        <v>22.4</v>
      </c>
      <c r="K293" s="39" t="s">
        <v>368</v>
      </c>
      <c r="L293" s="17">
        <v>11.82</v>
      </c>
      <c r="M293" s="17"/>
      <c r="N293" s="18">
        <v>14.1</v>
      </c>
      <c r="O293" s="17"/>
      <c r="P293" s="17"/>
      <c r="Q293" s="17"/>
      <c r="R293" s="17"/>
      <c r="S293" s="17"/>
      <c r="T293" s="17"/>
      <c r="U293" s="17"/>
      <c r="V293" s="17"/>
      <c r="W293" s="17"/>
      <c r="X293" s="17"/>
      <c r="Y293" s="17"/>
      <c r="Z293" s="17"/>
      <c r="AA293" s="17"/>
      <c r="AB293" s="17"/>
      <c r="AC293" s="17"/>
      <c r="AD293" s="17"/>
      <c r="AE293" s="17"/>
      <c r="AF293" s="20" t="s">
        <v>66</v>
      </c>
      <c r="AG293" s="15" t="s">
        <v>383</v>
      </c>
    </row>
    <row r="294" spans="1:33" ht="12" customHeight="1">
      <c r="A294" s="17" t="s">
        <v>379</v>
      </c>
      <c r="B294" s="8" t="s">
        <v>364</v>
      </c>
      <c r="C294" s="5" t="s">
        <v>34</v>
      </c>
      <c r="D294" s="9">
        <v>39952</v>
      </c>
      <c r="E294" s="10">
        <v>0.5555555555555556</v>
      </c>
      <c r="F294" s="5">
        <v>301363</v>
      </c>
      <c r="G294" s="5">
        <v>6073041</v>
      </c>
      <c r="H294" s="27">
        <v>9.32</v>
      </c>
      <c r="I294" s="32">
        <v>16.6</v>
      </c>
      <c r="J294" s="65">
        <v>17.61</v>
      </c>
      <c r="K294" s="21" t="s">
        <v>384</v>
      </c>
      <c r="L294" s="25">
        <v>11.37</v>
      </c>
      <c r="M294" s="7"/>
      <c r="N294" s="11">
        <v>10.74</v>
      </c>
      <c r="O294" s="22">
        <v>150</v>
      </c>
      <c r="P294" s="12"/>
      <c r="Q294" s="17"/>
      <c r="R294" s="17"/>
      <c r="S294" s="17"/>
      <c r="T294" s="17"/>
      <c r="U294" s="17"/>
      <c r="V294" s="17"/>
      <c r="W294" s="17"/>
      <c r="X294" s="17"/>
      <c r="Y294" s="17"/>
      <c r="Z294" s="17"/>
      <c r="AA294" s="17"/>
      <c r="AB294" s="17"/>
      <c r="AC294" s="17"/>
      <c r="AD294" s="17"/>
      <c r="AE294" s="17"/>
      <c r="AF294" s="20" t="s">
        <v>47</v>
      </c>
      <c r="AG294" s="15" t="s">
        <v>385</v>
      </c>
    </row>
    <row r="295" spans="1:33" ht="12" customHeight="1">
      <c r="A295" s="17" t="s">
        <v>379</v>
      </c>
      <c r="B295" s="8" t="s">
        <v>364</v>
      </c>
      <c r="C295" s="5" t="s">
        <v>34</v>
      </c>
      <c r="D295" s="9">
        <v>39962</v>
      </c>
      <c r="E295" s="10">
        <v>0.4305555555555556</v>
      </c>
      <c r="F295" s="5">
        <v>301363</v>
      </c>
      <c r="G295" s="5">
        <v>6073041</v>
      </c>
      <c r="H295" s="27">
        <v>7.42</v>
      </c>
      <c r="I295" s="32">
        <v>12.02</v>
      </c>
      <c r="J295" s="65">
        <v>13.8</v>
      </c>
      <c r="K295" s="21">
        <v>212.2</v>
      </c>
      <c r="L295" s="25">
        <v>4.5</v>
      </c>
      <c r="M295" s="7"/>
      <c r="N295" s="11">
        <v>12.01</v>
      </c>
      <c r="O295" s="22">
        <v>105</v>
      </c>
      <c r="P295" s="12"/>
      <c r="Q295" s="7"/>
      <c r="R295" s="17"/>
      <c r="S295" s="17"/>
      <c r="T295" s="17"/>
      <c r="U295" s="17"/>
      <c r="V295" s="17"/>
      <c r="W295" s="17"/>
      <c r="X295" s="17"/>
      <c r="Y295" s="17"/>
      <c r="Z295" s="17"/>
      <c r="AA295" s="17"/>
      <c r="AB295" s="17"/>
      <c r="AC295" s="17"/>
      <c r="AD295" s="17"/>
      <c r="AE295" s="17"/>
      <c r="AF295" s="17" t="s">
        <v>51</v>
      </c>
      <c r="AG295" s="15" t="s">
        <v>386</v>
      </c>
    </row>
    <row r="296" spans="1:33" ht="12" customHeight="1">
      <c r="A296" s="17" t="s">
        <v>379</v>
      </c>
      <c r="B296" s="8" t="s">
        <v>364</v>
      </c>
      <c r="C296" s="5" t="s">
        <v>34</v>
      </c>
      <c r="D296" s="9">
        <v>39969</v>
      </c>
      <c r="E296" s="10">
        <v>0.4270833333333333</v>
      </c>
      <c r="H296" s="27">
        <v>7.12</v>
      </c>
      <c r="I296" s="32">
        <v>12.2</v>
      </c>
      <c r="J296" s="65">
        <v>5.79</v>
      </c>
      <c r="K296" s="21"/>
      <c r="L296" s="25">
        <v>8.56</v>
      </c>
      <c r="M296" s="7"/>
      <c r="N296" s="11">
        <v>3.952</v>
      </c>
      <c r="O296" s="22">
        <v>90</v>
      </c>
      <c r="P296" s="12"/>
      <c r="Q296" s="7"/>
      <c r="R296" s="17"/>
      <c r="S296" s="17">
        <v>190</v>
      </c>
      <c r="T296" s="17"/>
      <c r="U296" s="17"/>
      <c r="V296" s="17"/>
      <c r="W296" s="17"/>
      <c r="X296" s="17"/>
      <c r="Y296" s="17"/>
      <c r="Z296" s="17"/>
      <c r="AA296" s="17"/>
      <c r="AB296" s="17"/>
      <c r="AC296" s="17"/>
      <c r="AD296" s="17"/>
      <c r="AE296" s="17"/>
      <c r="AF296" s="17" t="s">
        <v>51</v>
      </c>
      <c r="AG296" s="15" t="s">
        <v>387</v>
      </c>
    </row>
    <row r="297" spans="1:33" ht="12" customHeight="1">
      <c r="A297" s="17" t="s">
        <v>379</v>
      </c>
      <c r="B297" s="8" t="s">
        <v>364</v>
      </c>
      <c r="C297" s="5" t="s">
        <v>34</v>
      </c>
      <c r="D297" s="9">
        <v>39975</v>
      </c>
      <c r="E297" s="10">
        <v>0.4444444444444444</v>
      </c>
      <c r="H297" s="27">
        <v>7.1</v>
      </c>
      <c r="I297" s="32">
        <v>11.3</v>
      </c>
      <c r="J297" s="65">
        <v>3.065</v>
      </c>
      <c r="K297" s="21">
        <v>337.3</v>
      </c>
      <c r="L297" s="25">
        <v>6.93</v>
      </c>
      <c r="M297" s="7"/>
      <c r="N297" s="11">
        <v>21.45</v>
      </c>
      <c r="O297" s="22">
        <v>111</v>
      </c>
      <c r="P297" s="12"/>
      <c r="Q297" s="7"/>
      <c r="R297" s="17"/>
      <c r="S297" s="17">
        <v>130</v>
      </c>
      <c r="T297" s="17"/>
      <c r="U297" s="17"/>
      <c r="V297" s="17"/>
      <c r="W297" s="17"/>
      <c r="X297" s="17"/>
      <c r="Y297" s="17"/>
      <c r="Z297" s="17"/>
      <c r="AA297" s="17"/>
      <c r="AB297" s="17"/>
      <c r="AC297" s="17"/>
      <c r="AD297" s="17"/>
      <c r="AE297" s="17"/>
      <c r="AF297" s="17" t="s">
        <v>51</v>
      </c>
      <c r="AG297" s="15" t="s">
        <v>388</v>
      </c>
    </row>
    <row r="298" spans="1:33" ht="12" customHeight="1">
      <c r="A298" s="17" t="s">
        <v>379</v>
      </c>
      <c r="B298" s="8" t="s">
        <v>364</v>
      </c>
      <c r="C298" s="5" t="s">
        <v>34</v>
      </c>
      <c r="D298" s="9">
        <v>39979</v>
      </c>
      <c r="E298" s="10">
        <v>0.5659722222222222</v>
      </c>
      <c r="H298" s="27">
        <v>7.13</v>
      </c>
      <c r="I298" s="32">
        <v>16.4</v>
      </c>
      <c r="J298" s="65">
        <v>3.2</v>
      </c>
      <c r="K298" s="21">
        <v>421.5</v>
      </c>
      <c r="L298" s="25">
        <v>9.02</v>
      </c>
      <c r="M298" s="7"/>
      <c r="N298" s="11">
        <v>2.054</v>
      </c>
      <c r="O298" s="22">
        <v>93</v>
      </c>
      <c r="P298" s="12"/>
      <c r="Q298" s="7"/>
      <c r="R298" s="17"/>
      <c r="S298" s="17">
        <v>129</v>
      </c>
      <c r="T298" s="17"/>
      <c r="U298" s="17"/>
      <c r="V298" s="17"/>
      <c r="W298" s="17"/>
      <c r="X298" s="17"/>
      <c r="Y298" s="17"/>
      <c r="Z298" s="17"/>
      <c r="AA298" s="17"/>
      <c r="AB298" s="17"/>
      <c r="AC298" s="17"/>
      <c r="AD298" s="17"/>
      <c r="AE298" s="17"/>
      <c r="AF298" s="17" t="s">
        <v>51</v>
      </c>
      <c r="AG298" s="15" t="s">
        <v>389</v>
      </c>
    </row>
    <row r="299" spans="1:33" ht="12" customHeight="1">
      <c r="A299" s="17" t="s">
        <v>379</v>
      </c>
      <c r="B299" s="8" t="s">
        <v>364</v>
      </c>
      <c r="C299" s="5" t="s">
        <v>34</v>
      </c>
      <c r="D299" s="9">
        <v>39980</v>
      </c>
      <c r="E299" s="10">
        <v>0.46875</v>
      </c>
      <c r="H299" s="27">
        <v>7.19</v>
      </c>
      <c r="I299" s="32">
        <v>14.4</v>
      </c>
      <c r="J299" s="65">
        <v>3.2</v>
      </c>
      <c r="K299" s="21">
        <v>224</v>
      </c>
      <c r="L299" s="25">
        <v>8.39</v>
      </c>
      <c r="M299" s="7"/>
      <c r="N299" s="11">
        <v>2.1</v>
      </c>
      <c r="O299" s="22">
        <v>94</v>
      </c>
      <c r="P299" s="12"/>
      <c r="Q299" s="7"/>
      <c r="R299" s="17"/>
      <c r="S299" s="17">
        <v>129</v>
      </c>
      <c r="T299" s="17"/>
      <c r="U299" s="17"/>
      <c r="V299" s="17"/>
      <c r="W299" s="17"/>
      <c r="X299" s="17"/>
      <c r="Y299" s="17"/>
      <c r="Z299" s="17"/>
      <c r="AA299" s="17"/>
      <c r="AB299" s="17"/>
      <c r="AC299" s="17"/>
      <c r="AD299" s="17"/>
      <c r="AE299" s="17"/>
      <c r="AF299" s="17" t="s">
        <v>51</v>
      </c>
      <c r="AG299" s="15" t="s">
        <v>389</v>
      </c>
    </row>
    <row r="300" spans="1:33" ht="12" customHeight="1">
      <c r="A300" s="17" t="s">
        <v>379</v>
      </c>
      <c r="B300" s="8" t="s">
        <v>364</v>
      </c>
      <c r="C300" s="5" t="s">
        <v>34</v>
      </c>
      <c r="D300" s="9">
        <v>39989</v>
      </c>
      <c r="E300" s="10">
        <v>0.625</v>
      </c>
      <c r="H300" s="27">
        <v>7.25</v>
      </c>
      <c r="I300" s="32">
        <v>15</v>
      </c>
      <c r="J300" s="65">
        <v>3.79</v>
      </c>
      <c r="K300" s="21"/>
      <c r="L300" s="25">
        <v>8.58</v>
      </c>
      <c r="M300" s="7"/>
      <c r="N300" s="11">
        <v>2.5</v>
      </c>
      <c r="O300" s="22">
        <v>61</v>
      </c>
      <c r="P300" s="12"/>
      <c r="Q300" s="7"/>
      <c r="R300" s="17"/>
      <c r="S300" s="17">
        <v>130</v>
      </c>
      <c r="T300" s="17"/>
      <c r="U300" s="17"/>
      <c r="V300" s="17"/>
      <c r="W300" s="17"/>
      <c r="X300" s="17"/>
      <c r="Y300" s="17"/>
      <c r="Z300" s="17"/>
      <c r="AA300" s="17"/>
      <c r="AB300" s="17"/>
      <c r="AC300" s="17"/>
      <c r="AD300" s="17"/>
      <c r="AE300" s="17"/>
      <c r="AF300" s="17" t="s">
        <v>51</v>
      </c>
      <c r="AG300" s="15" t="s">
        <v>389</v>
      </c>
    </row>
    <row r="301" spans="1:32" ht="12" customHeight="1">
      <c r="A301" s="17" t="s">
        <v>379</v>
      </c>
      <c r="B301" s="8" t="s">
        <v>364</v>
      </c>
      <c r="C301" s="5" t="s">
        <v>34</v>
      </c>
      <c r="D301" s="9">
        <v>39990</v>
      </c>
      <c r="E301" s="10">
        <v>0.4777777777777778</v>
      </c>
      <c r="H301" s="27">
        <v>7.18</v>
      </c>
      <c r="I301" s="32">
        <v>12.11</v>
      </c>
      <c r="J301" s="65">
        <v>3.83</v>
      </c>
      <c r="K301" s="21"/>
      <c r="L301" s="25">
        <v>8.59</v>
      </c>
      <c r="M301" s="7"/>
      <c r="N301" s="11">
        <v>2.5</v>
      </c>
      <c r="O301" s="22">
        <v>56</v>
      </c>
      <c r="P301" s="12"/>
      <c r="Q301" s="7"/>
      <c r="R301" s="17"/>
      <c r="S301" s="17">
        <v>128</v>
      </c>
      <c r="T301" s="17"/>
      <c r="U301" s="17"/>
      <c r="V301" s="17"/>
      <c r="W301" s="17"/>
      <c r="X301" s="17"/>
      <c r="Y301" s="17"/>
      <c r="Z301" s="17"/>
      <c r="AA301" s="17"/>
      <c r="AB301" s="17"/>
      <c r="AC301" s="17"/>
      <c r="AD301" s="17"/>
      <c r="AE301" s="17"/>
      <c r="AF301" s="17" t="s">
        <v>51</v>
      </c>
    </row>
    <row r="302" spans="1:32" ht="12" customHeight="1">
      <c r="A302" s="17" t="s">
        <v>379</v>
      </c>
      <c r="B302" s="8" t="s">
        <v>364</v>
      </c>
      <c r="C302" s="5" t="s">
        <v>34</v>
      </c>
      <c r="D302" s="9">
        <v>39996</v>
      </c>
      <c r="E302" s="10">
        <v>0.4236111111111111</v>
      </c>
      <c r="H302" s="27">
        <v>6.35</v>
      </c>
      <c r="I302" s="32">
        <v>11.82</v>
      </c>
      <c r="J302" s="65">
        <v>2.8</v>
      </c>
      <c r="K302" s="21">
        <v>131.8</v>
      </c>
      <c r="L302" s="25">
        <v>9.9</v>
      </c>
      <c r="M302" s="7"/>
      <c r="N302" s="11">
        <v>2.452</v>
      </c>
      <c r="O302" s="22">
        <v>63</v>
      </c>
      <c r="P302" s="12"/>
      <c r="Q302" s="7"/>
      <c r="R302" s="17"/>
      <c r="S302" s="17">
        <v>100</v>
      </c>
      <c r="T302" s="17"/>
      <c r="U302" s="17"/>
      <c r="V302" s="17"/>
      <c r="W302" s="17"/>
      <c r="X302" s="17"/>
      <c r="Y302" s="17"/>
      <c r="Z302" s="17"/>
      <c r="AA302" s="17"/>
      <c r="AB302" s="17"/>
      <c r="AC302" s="17"/>
      <c r="AD302" s="17"/>
      <c r="AE302" s="17"/>
      <c r="AF302" s="17" t="s">
        <v>51</v>
      </c>
    </row>
    <row r="303" spans="1:33" ht="12" customHeight="1">
      <c r="A303" s="17" t="s">
        <v>379</v>
      </c>
      <c r="B303" s="8" t="s">
        <v>364</v>
      </c>
      <c r="C303" s="5" t="s">
        <v>34</v>
      </c>
      <c r="D303" s="9">
        <v>40004</v>
      </c>
      <c r="E303" s="10">
        <v>0.4895833333333333</v>
      </c>
      <c r="H303" s="27">
        <v>7.06</v>
      </c>
      <c r="I303" s="32">
        <v>10.86</v>
      </c>
      <c r="J303" s="65">
        <v>2.23</v>
      </c>
      <c r="K303" s="21"/>
      <c r="L303" s="25">
        <v>8.11</v>
      </c>
      <c r="M303" s="7"/>
      <c r="N303" s="11">
        <v>1.4</v>
      </c>
      <c r="O303" s="22">
        <v>50</v>
      </c>
      <c r="P303" s="12"/>
      <c r="Q303" s="7"/>
      <c r="R303" s="17"/>
      <c r="S303" s="17">
        <v>100</v>
      </c>
      <c r="T303" s="17"/>
      <c r="U303" s="17"/>
      <c r="V303" s="17"/>
      <c r="W303" s="17"/>
      <c r="X303" s="17"/>
      <c r="Y303" s="17"/>
      <c r="Z303" s="17"/>
      <c r="AA303" s="17"/>
      <c r="AB303" s="17"/>
      <c r="AC303" s="17"/>
      <c r="AD303" s="17"/>
      <c r="AE303" s="17"/>
      <c r="AF303" s="17" t="s">
        <v>51</v>
      </c>
      <c r="AG303" s="15" t="s">
        <v>390</v>
      </c>
    </row>
    <row r="304" spans="1:33" ht="12" customHeight="1">
      <c r="A304" s="17" t="s">
        <v>379</v>
      </c>
      <c r="B304" s="8" t="s">
        <v>364</v>
      </c>
      <c r="C304" s="5" t="s">
        <v>34</v>
      </c>
      <c r="D304" s="9">
        <v>40007</v>
      </c>
      <c r="E304" s="10">
        <v>0.6041666666666666</v>
      </c>
      <c r="H304" s="27">
        <v>6.88</v>
      </c>
      <c r="I304" s="32">
        <v>13.1</v>
      </c>
      <c r="J304" s="65">
        <v>0.975</v>
      </c>
      <c r="K304" s="21"/>
      <c r="L304" s="25">
        <v>6.67</v>
      </c>
      <c r="M304" s="7"/>
      <c r="N304" s="11">
        <v>0.6</v>
      </c>
      <c r="O304" s="22">
        <v>45</v>
      </c>
      <c r="P304" s="12"/>
      <c r="Q304" s="7"/>
      <c r="R304" s="17"/>
      <c r="S304" s="17"/>
      <c r="T304" s="17"/>
      <c r="U304" s="17"/>
      <c r="V304" s="17"/>
      <c r="W304" s="17"/>
      <c r="X304" s="17"/>
      <c r="Y304" s="17"/>
      <c r="Z304" s="17"/>
      <c r="AA304" s="17"/>
      <c r="AB304" s="17"/>
      <c r="AC304" s="17"/>
      <c r="AD304" s="17"/>
      <c r="AE304" s="17"/>
      <c r="AF304" s="17" t="s">
        <v>51</v>
      </c>
      <c r="AG304" s="15" t="s">
        <v>391</v>
      </c>
    </row>
    <row r="305" spans="1:32" ht="12" customHeight="1">
      <c r="A305" s="17" t="s">
        <v>392</v>
      </c>
      <c r="B305" s="8" t="s">
        <v>364</v>
      </c>
      <c r="C305" s="5" t="s">
        <v>34</v>
      </c>
      <c r="D305" s="9">
        <f>D290</f>
        <v>39912</v>
      </c>
      <c r="Q305" s="7"/>
      <c r="R305" s="17"/>
      <c r="S305" s="17"/>
      <c r="T305" s="17"/>
      <c r="U305" s="17"/>
      <c r="V305" s="17"/>
      <c r="W305" s="17"/>
      <c r="X305" s="17"/>
      <c r="Y305" s="17"/>
      <c r="Z305" s="17"/>
      <c r="AA305" s="17"/>
      <c r="AB305" s="17"/>
      <c r="AC305" s="17"/>
      <c r="AD305" s="17"/>
      <c r="AE305" s="17"/>
      <c r="AF305" s="17"/>
    </row>
    <row r="306" spans="1:33" ht="12" customHeight="1">
      <c r="A306" s="17" t="s">
        <v>392</v>
      </c>
      <c r="B306" s="8" t="s">
        <v>364</v>
      </c>
      <c r="C306" s="5" t="s">
        <v>44</v>
      </c>
      <c r="D306" s="9">
        <v>39941</v>
      </c>
      <c r="E306" s="16">
        <v>0.7020833333333334</v>
      </c>
      <c r="F306" s="17">
        <v>306633</v>
      </c>
      <c r="G306" s="17">
        <v>6076305</v>
      </c>
      <c r="H306" s="17"/>
      <c r="I306" s="18">
        <v>14.6</v>
      </c>
      <c r="J306" s="18">
        <v>25.912</v>
      </c>
      <c r="K306" s="40">
        <v>-46.5</v>
      </c>
      <c r="L306" s="17">
        <v>4.98</v>
      </c>
      <c r="M306" s="17"/>
      <c r="N306" s="18">
        <v>21.02</v>
      </c>
      <c r="O306" s="17">
        <v>372</v>
      </c>
      <c r="P306" s="17"/>
      <c r="AF306" s="5" t="s">
        <v>47</v>
      </c>
      <c r="AG306" s="14" t="s">
        <v>393</v>
      </c>
    </row>
    <row r="307" spans="1:32" ht="12" customHeight="1">
      <c r="A307" s="17" t="s">
        <v>392</v>
      </c>
      <c r="B307" s="8" t="s">
        <v>364</v>
      </c>
      <c r="C307" s="5" t="s">
        <v>44</v>
      </c>
      <c r="D307" s="9">
        <v>39947</v>
      </c>
      <c r="E307" s="16">
        <v>0.5</v>
      </c>
      <c r="F307" s="17">
        <v>306526</v>
      </c>
      <c r="G307" s="17">
        <v>6076118</v>
      </c>
      <c r="H307" s="18">
        <v>7.52</v>
      </c>
      <c r="I307" s="18">
        <v>15.1</v>
      </c>
      <c r="J307" s="18">
        <v>21.437</v>
      </c>
      <c r="K307" s="39" t="s">
        <v>394</v>
      </c>
      <c r="L307" s="17">
        <v>6.53</v>
      </c>
      <c r="M307" s="17"/>
      <c r="N307" s="18" t="s">
        <v>170</v>
      </c>
      <c r="O307" s="17">
        <f>1.32*300</f>
        <v>396</v>
      </c>
      <c r="P307" s="17"/>
      <c r="Q307" s="17"/>
      <c r="R307" s="17"/>
      <c r="S307" s="17"/>
      <c r="T307" s="17"/>
      <c r="U307" s="17"/>
      <c r="V307" s="17"/>
      <c r="W307" s="17"/>
      <c r="X307" s="17"/>
      <c r="Y307" s="17"/>
      <c r="Z307" s="17"/>
      <c r="AA307" s="17"/>
      <c r="AB307" s="17"/>
      <c r="AC307" s="17"/>
      <c r="AD307" s="17"/>
      <c r="AE307" s="17"/>
      <c r="AF307" s="20" t="s">
        <v>66</v>
      </c>
    </row>
    <row r="308" spans="1:33" ht="12" customHeight="1">
      <c r="A308" s="17" t="s">
        <v>392</v>
      </c>
      <c r="B308" s="8" t="s">
        <v>364</v>
      </c>
      <c r="C308" s="5" t="s">
        <v>34</v>
      </c>
      <c r="D308" s="9">
        <v>39947</v>
      </c>
      <c r="E308" s="16">
        <v>0.5</v>
      </c>
      <c r="F308" s="17">
        <v>306526</v>
      </c>
      <c r="G308" s="17">
        <v>6076118</v>
      </c>
      <c r="H308" s="18">
        <v>9.23</v>
      </c>
      <c r="I308" s="18">
        <v>16.4</v>
      </c>
      <c r="J308" s="18">
        <v>35.077</v>
      </c>
      <c r="K308" s="39" t="s">
        <v>395</v>
      </c>
      <c r="L308" s="17">
        <v>10.54</v>
      </c>
      <c r="M308" s="17"/>
      <c r="N308" s="18">
        <v>27.01</v>
      </c>
      <c r="O308" s="17">
        <f>0.59*300</f>
        <v>177</v>
      </c>
      <c r="Q308" s="17"/>
      <c r="R308" s="17"/>
      <c r="S308" s="17"/>
      <c r="T308" s="17"/>
      <c r="U308" s="17"/>
      <c r="V308" s="17"/>
      <c r="W308" s="17"/>
      <c r="X308" s="17"/>
      <c r="Y308" s="17"/>
      <c r="Z308" s="17"/>
      <c r="AA308" s="17"/>
      <c r="AB308" s="17"/>
      <c r="AC308" s="17"/>
      <c r="AD308" s="17"/>
      <c r="AE308" s="17"/>
      <c r="AF308" s="20" t="s">
        <v>47</v>
      </c>
      <c r="AG308" s="15" t="s">
        <v>396</v>
      </c>
    </row>
    <row r="309" spans="1:33" ht="12" customHeight="1">
      <c r="A309" s="17" t="s">
        <v>392</v>
      </c>
      <c r="B309" s="8" t="s">
        <v>364</v>
      </c>
      <c r="C309" s="5" t="s">
        <v>34</v>
      </c>
      <c r="D309" s="9">
        <v>39952</v>
      </c>
      <c r="E309" s="29">
        <v>0.611111111111111</v>
      </c>
      <c r="H309" s="27">
        <v>9.14</v>
      </c>
      <c r="I309" s="32">
        <v>19.8</v>
      </c>
      <c r="J309" s="33">
        <v>36.7</v>
      </c>
      <c r="K309" s="36" t="s">
        <v>397</v>
      </c>
      <c r="L309" s="5">
        <v>12.13</v>
      </c>
      <c r="N309" s="27">
        <v>23.4</v>
      </c>
      <c r="O309" s="35">
        <v>166</v>
      </c>
      <c r="Q309" s="17"/>
      <c r="R309" s="17"/>
      <c r="S309" s="17"/>
      <c r="T309" s="17"/>
      <c r="U309" s="17"/>
      <c r="V309" s="17"/>
      <c r="W309" s="17"/>
      <c r="X309" s="17"/>
      <c r="Y309" s="17"/>
      <c r="Z309" s="17"/>
      <c r="AA309" s="17"/>
      <c r="AB309" s="17"/>
      <c r="AC309" s="17"/>
      <c r="AD309" s="17"/>
      <c r="AE309" s="17"/>
      <c r="AF309" s="20" t="s">
        <v>47</v>
      </c>
      <c r="AG309" s="15" t="s">
        <v>398</v>
      </c>
    </row>
    <row r="310" spans="1:33" ht="12" customHeight="1">
      <c r="A310" s="17" t="s">
        <v>392</v>
      </c>
      <c r="B310" s="8" t="s">
        <v>364</v>
      </c>
      <c r="C310" s="5" t="s">
        <v>34</v>
      </c>
      <c r="D310" s="9">
        <v>39962</v>
      </c>
      <c r="E310" s="10">
        <v>0.5</v>
      </c>
      <c r="F310" s="5">
        <v>301363</v>
      </c>
      <c r="G310" s="5">
        <v>6073041</v>
      </c>
      <c r="H310" s="27">
        <v>8.53</v>
      </c>
      <c r="I310" s="32">
        <v>13.74</v>
      </c>
      <c r="J310" s="65">
        <v>25.529</v>
      </c>
      <c r="K310" s="21">
        <v>209.4</v>
      </c>
      <c r="L310" s="25">
        <v>5.6</v>
      </c>
      <c r="M310" s="7"/>
      <c r="N310" s="11">
        <v>21.13</v>
      </c>
      <c r="O310" s="22">
        <v>133</v>
      </c>
      <c r="P310" s="12"/>
      <c r="AF310" s="5" t="s">
        <v>51</v>
      </c>
      <c r="AG310" s="15" t="s">
        <v>399</v>
      </c>
    </row>
    <row r="311" spans="1:33" ht="12" customHeight="1">
      <c r="A311" s="17" t="s">
        <v>392</v>
      </c>
      <c r="B311" s="8" t="s">
        <v>364</v>
      </c>
      <c r="C311" s="5" t="s">
        <v>34</v>
      </c>
      <c r="D311" s="9">
        <v>39969</v>
      </c>
      <c r="E311" s="10">
        <v>0.46527777777777773</v>
      </c>
      <c r="H311" s="27">
        <v>8.79</v>
      </c>
      <c r="I311" s="32">
        <v>14.2</v>
      </c>
      <c r="J311" s="65">
        <v>22.155</v>
      </c>
      <c r="K311" s="21"/>
      <c r="L311" s="25">
        <v>8.7</v>
      </c>
      <c r="M311" s="7"/>
      <c r="N311" s="11">
        <v>14.625</v>
      </c>
      <c r="O311" s="22">
        <f>0.39*300</f>
        <v>117</v>
      </c>
      <c r="P311" s="12"/>
      <c r="S311" s="5">
        <v>390</v>
      </c>
      <c r="AF311" s="5" t="s">
        <v>51</v>
      </c>
      <c r="AG311" s="15" t="s">
        <v>400</v>
      </c>
    </row>
    <row r="312" spans="1:33" ht="12" customHeight="1">
      <c r="A312" s="17" t="s">
        <v>392</v>
      </c>
      <c r="B312" s="8" t="s">
        <v>364</v>
      </c>
      <c r="C312" s="5" t="s">
        <v>34</v>
      </c>
      <c r="D312" s="9">
        <v>39975</v>
      </c>
      <c r="E312" s="10">
        <v>0.5243055555555556</v>
      </c>
      <c r="H312" s="27">
        <v>8.9</v>
      </c>
      <c r="I312" s="32">
        <v>15.2</v>
      </c>
      <c r="J312" s="65">
        <v>17.453</v>
      </c>
      <c r="K312" s="21">
        <v>248.4</v>
      </c>
      <c r="L312" s="25">
        <v>13.1</v>
      </c>
      <c r="M312" s="7"/>
      <c r="N312" s="11">
        <v>11.349</v>
      </c>
      <c r="O312" s="22">
        <f>0.34*300</f>
        <v>102.00000000000001</v>
      </c>
      <c r="P312" s="12"/>
      <c r="S312" s="5">
        <v>301</v>
      </c>
      <c r="AF312" s="5" t="s">
        <v>51</v>
      </c>
      <c r="AG312" s="15" t="s">
        <v>400</v>
      </c>
    </row>
    <row r="313" spans="1:33" ht="12" customHeight="1">
      <c r="A313" s="17" t="s">
        <v>392</v>
      </c>
      <c r="B313" s="8" t="s">
        <v>364</v>
      </c>
      <c r="C313" s="5" t="s">
        <v>34</v>
      </c>
      <c r="D313" s="9">
        <v>39990</v>
      </c>
      <c r="E313" s="10">
        <v>0.513888888888889</v>
      </c>
      <c r="H313" s="27">
        <v>8.07</v>
      </c>
      <c r="I313" s="32">
        <v>12.82</v>
      </c>
      <c r="J313" s="65">
        <v>7.45</v>
      </c>
      <c r="K313" s="21"/>
      <c r="L313" s="25">
        <v>7.48</v>
      </c>
      <c r="M313" s="7"/>
      <c r="N313" s="11">
        <v>7.7</v>
      </c>
      <c r="O313" s="22">
        <v>95</v>
      </c>
      <c r="P313" s="12"/>
      <c r="S313" s="5">
        <v>240</v>
      </c>
      <c r="AF313" s="5" t="s">
        <v>51</v>
      </c>
      <c r="AG313" s="15" t="s">
        <v>400</v>
      </c>
    </row>
    <row r="314" spans="1:33" ht="12" customHeight="1">
      <c r="A314" s="17" t="s">
        <v>392</v>
      </c>
      <c r="B314" s="8" t="s">
        <v>364</v>
      </c>
      <c r="C314" s="5" t="s">
        <v>34</v>
      </c>
      <c r="D314" s="9">
        <v>39996</v>
      </c>
      <c r="E314" s="10">
        <v>0.46875</v>
      </c>
      <c r="H314" s="27">
        <v>7.39</v>
      </c>
      <c r="I314" s="32">
        <v>11.22</v>
      </c>
      <c r="J314" s="65">
        <v>7.4</v>
      </c>
      <c r="K314" s="21">
        <v>138</v>
      </c>
      <c r="L314" s="25"/>
      <c r="M314" s="7"/>
      <c r="N314" s="11">
        <v>6.51</v>
      </c>
      <c r="O314" s="22">
        <v>105</v>
      </c>
      <c r="P314" s="12"/>
      <c r="S314" s="5">
        <v>210</v>
      </c>
      <c r="AF314" s="5" t="s">
        <v>51</v>
      </c>
      <c r="AG314" s="15" t="s">
        <v>401</v>
      </c>
    </row>
    <row r="315" spans="1:32" ht="12" customHeight="1">
      <c r="A315" s="17" t="s">
        <v>392</v>
      </c>
      <c r="B315" s="8" t="s">
        <v>364</v>
      </c>
      <c r="C315" s="5" t="s">
        <v>34</v>
      </c>
      <c r="D315" s="9">
        <v>40004</v>
      </c>
      <c r="E315" s="10">
        <v>0.5729166666666666</v>
      </c>
      <c r="H315" s="27">
        <v>7.79</v>
      </c>
      <c r="I315" s="32">
        <v>10.61</v>
      </c>
      <c r="J315" s="65">
        <v>2.62</v>
      </c>
      <c r="K315" s="21"/>
      <c r="L315" s="25">
        <v>8.58</v>
      </c>
      <c r="M315" s="7"/>
      <c r="N315" s="11">
        <v>1.7</v>
      </c>
      <c r="O315" s="22">
        <v>39</v>
      </c>
      <c r="P315" s="12"/>
      <c r="S315" s="5">
        <v>215</v>
      </c>
      <c r="AF315" s="5" t="s">
        <v>51</v>
      </c>
    </row>
    <row r="316" spans="1:33" ht="12" customHeight="1">
      <c r="A316" s="17" t="s">
        <v>402</v>
      </c>
      <c r="B316" s="8" t="s">
        <v>364</v>
      </c>
      <c r="C316" s="5" t="s">
        <v>34</v>
      </c>
      <c r="D316" s="9">
        <v>39941</v>
      </c>
      <c r="E316" s="16">
        <v>0.6895833333333333</v>
      </c>
      <c r="F316" s="5">
        <v>306620</v>
      </c>
      <c r="G316" s="5">
        <v>6076270</v>
      </c>
      <c r="H316" s="18"/>
      <c r="I316" s="18">
        <v>15.95</v>
      </c>
      <c r="J316" s="18">
        <v>29.513</v>
      </c>
      <c r="K316" s="40">
        <v>-23.2</v>
      </c>
      <c r="L316" s="17">
        <v>9.75</v>
      </c>
      <c r="M316" s="17"/>
      <c r="N316" s="18">
        <v>23.23</v>
      </c>
      <c r="O316" s="17"/>
      <c r="P316" s="17"/>
      <c r="Q316" s="7"/>
      <c r="R316" s="17"/>
      <c r="S316" s="17"/>
      <c r="T316" s="17"/>
      <c r="U316" s="17"/>
      <c r="V316" s="17"/>
      <c r="W316" s="17"/>
      <c r="X316" s="17"/>
      <c r="Y316" s="17"/>
      <c r="Z316" s="17"/>
      <c r="AA316" s="17"/>
      <c r="AB316" s="17"/>
      <c r="AC316" s="17"/>
      <c r="AD316" s="17"/>
      <c r="AE316" s="17"/>
      <c r="AF316" s="17" t="s">
        <v>51</v>
      </c>
      <c r="AG316" s="15" t="s">
        <v>386</v>
      </c>
    </row>
    <row r="317" spans="1:33" ht="12" customHeight="1">
      <c r="A317" s="17" t="s">
        <v>403</v>
      </c>
      <c r="B317" s="8" t="s">
        <v>364</v>
      </c>
      <c r="C317" s="5" t="s">
        <v>34</v>
      </c>
      <c r="D317" s="9">
        <v>39941</v>
      </c>
      <c r="E317" s="16">
        <v>0.7152777777777778</v>
      </c>
      <c r="F317" s="5">
        <v>306737</v>
      </c>
      <c r="G317" s="5">
        <v>6076341</v>
      </c>
      <c r="H317" s="18"/>
      <c r="I317" s="18">
        <v>15.03</v>
      </c>
      <c r="J317" s="18">
        <v>22.384</v>
      </c>
      <c r="K317" s="40">
        <v>-38.5</v>
      </c>
      <c r="L317" s="17">
        <v>10.83</v>
      </c>
      <c r="M317" s="17"/>
      <c r="N317" s="18">
        <v>18.02</v>
      </c>
      <c r="O317" s="17">
        <v>162</v>
      </c>
      <c r="P317" s="17"/>
      <c r="Q317" s="17"/>
      <c r="R317" s="17"/>
      <c r="S317" s="17"/>
      <c r="T317" s="17"/>
      <c r="U317" s="17"/>
      <c r="V317" s="17"/>
      <c r="W317" s="17"/>
      <c r="X317" s="17"/>
      <c r="Y317" s="17"/>
      <c r="Z317" s="17"/>
      <c r="AA317" s="17"/>
      <c r="AB317" s="17"/>
      <c r="AC317" s="17"/>
      <c r="AD317" s="17"/>
      <c r="AE317" s="17"/>
      <c r="AF317" s="20" t="s">
        <v>66</v>
      </c>
      <c r="AG317" s="15" t="s">
        <v>404</v>
      </c>
    </row>
    <row r="318" spans="1:33" ht="12" customHeight="1">
      <c r="A318" s="17" t="s">
        <v>405</v>
      </c>
      <c r="B318" s="8" t="s">
        <v>364</v>
      </c>
      <c r="C318" s="5" t="s">
        <v>34</v>
      </c>
      <c r="D318" s="9">
        <v>39912</v>
      </c>
      <c r="E318" s="10">
        <v>0.59375</v>
      </c>
      <c r="F318" s="5">
        <v>307984</v>
      </c>
      <c r="G318" s="5">
        <v>6073043</v>
      </c>
      <c r="H318" s="11">
        <v>8</v>
      </c>
      <c r="I318" s="12">
        <v>26.5</v>
      </c>
      <c r="J318" s="11">
        <v>50.3</v>
      </c>
      <c r="K318" s="24" t="s">
        <v>406</v>
      </c>
      <c r="L318" s="7">
        <v>5.77</v>
      </c>
      <c r="M318" s="12">
        <v>23</v>
      </c>
      <c r="N318" s="11">
        <v>36.3</v>
      </c>
      <c r="O318" s="7">
        <f>1.05*300</f>
        <v>315</v>
      </c>
      <c r="P318" s="17"/>
      <c r="Q318" s="17"/>
      <c r="R318" s="17"/>
      <c r="S318" s="17"/>
      <c r="T318" s="17"/>
      <c r="U318" s="17"/>
      <c r="V318" s="17"/>
      <c r="W318" s="17"/>
      <c r="X318" s="17"/>
      <c r="Y318" s="17"/>
      <c r="Z318" s="17"/>
      <c r="AA318" s="17"/>
      <c r="AB318" s="17"/>
      <c r="AC318" s="17"/>
      <c r="AD318" s="17"/>
      <c r="AE318" s="17"/>
      <c r="AF318" s="20" t="s">
        <v>66</v>
      </c>
      <c r="AG318" s="15" t="s">
        <v>407</v>
      </c>
    </row>
    <row r="319" spans="1:33" ht="12" customHeight="1">
      <c r="A319" s="17" t="s">
        <v>405</v>
      </c>
      <c r="B319" s="8" t="s">
        <v>364</v>
      </c>
      <c r="C319" s="5" t="s">
        <v>34</v>
      </c>
      <c r="D319" s="9">
        <v>39912</v>
      </c>
      <c r="E319" s="10">
        <v>0.59375</v>
      </c>
      <c r="F319" s="5">
        <v>307984</v>
      </c>
      <c r="G319" s="5">
        <v>6073043</v>
      </c>
      <c r="H319" s="7">
        <v>8.37</v>
      </c>
      <c r="I319" s="7"/>
      <c r="J319" s="11">
        <v>60</v>
      </c>
      <c r="K319" s="40"/>
      <c r="L319" s="17"/>
      <c r="M319" s="17"/>
      <c r="N319" s="11">
        <v>38.8</v>
      </c>
      <c r="O319" s="7">
        <v>286</v>
      </c>
      <c r="P319" s="17"/>
      <c r="Q319" s="17"/>
      <c r="R319" s="17"/>
      <c r="S319" s="17"/>
      <c r="T319" s="17"/>
      <c r="U319" s="17"/>
      <c r="V319" s="17"/>
      <c r="W319" s="17"/>
      <c r="X319" s="17"/>
      <c r="Y319" s="17"/>
      <c r="Z319" s="17"/>
      <c r="AA319" s="17"/>
      <c r="AB319" s="17"/>
      <c r="AC319" s="17"/>
      <c r="AD319" s="17"/>
      <c r="AE319" s="17"/>
      <c r="AF319" s="20" t="s">
        <v>47</v>
      </c>
      <c r="AG319" s="14" t="s">
        <v>172</v>
      </c>
    </row>
    <row r="320" spans="1:33" ht="12" customHeight="1">
      <c r="A320" s="17" t="s">
        <v>405</v>
      </c>
      <c r="B320" s="8" t="s">
        <v>364</v>
      </c>
      <c r="C320" s="5" t="s">
        <v>34</v>
      </c>
      <c r="D320" s="9">
        <v>39941</v>
      </c>
      <c r="E320" s="16">
        <v>0.7326388888888888</v>
      </c>
      <c r="F320" s="17">
        <v>308043</v>
      </c>
      <c r="G320" s="17">
        <v>6073428</v>
      </c>
      <c r="H320" s="18">
        <v>7.77</v>
      </c>
      <c r="I320" s="18">
        <v>14.82</v>
      </c>
      <c r="J320" s="18">
        <v>25.092</v>
      </c>
      <c r="K320" s="40">
        <v>-40.9</v>
      </c>
      <c r="L320" s="17">
        <v>8.38</v>
      </c>
      <c r="M320" s="17"/>
      <c r="N320" s="18">
        <v>20.25</v>
      </c>
      <c r="O320" s="17">
        <v>189</v>
      </c>
      <c r="P320" s="17"/>
      <c r="Q320" s="17"/>
      <c r="R320" s="17"/>
      <c r="S320" s="7">
        <v>548</v>
      </c>
      <c r="T320" s="17"/>
      <c r="U320" s="17"/>
      <c r="V320" s="17"/>
      <c r="W320" s="17"/>
      <c r="X320" s="17"/>
      <c r="Y320" s="17"/>
      <c r="Z320" s="17"/>
      <c r="AA320" s="17"/>
      <c r="AB320" s="17"/>
      <c r="AC320" s="17"/>
      <c r="AD320" s="17"/>
      <c r="AE320" s="17"/>
      <c r="AF320" s="20" t="s">
        <v>47</v>
      </c>
      <c r="AG320" s="15" t="s">
        <v>49</v>
      </c>
    </row>
    <row r="321" spans="1:33" ht="12" customHeight="1">
      <c r="A321" s="17" t="s">
        <v>405</v>
      </c>
      <c r="B321" s="8" t="s">
        <v>364</v>
      </c>
      <c r="C321" s="5" t="s">
        <v>34</v>
      </c>
      <c r="D321" s="9">
        <v>39947</v>
      </c>
      <c r="E321" s="16">
        <v>0.46527777777777773</v>
      </c>
      <c r="F321" s="17">
        <v>307936</v>
      </c>
      <c r="G321" s="17">
        <v>6073185</v>
      </c>
      <c r="H321" s="18">
        <v>8.58</v>
      </c>
      <c r="I321" s="18">
        <v>14.3</v>
      </c>
      <c r="J321" s="18">
        <v>27.703</v>
      </c>
      <c r="K321" s="39" t="s">
        <v>408</v>
      </c>
      <c r="L321" s="18">
        <v>10.3</v>
      </c>
      <c r="M321" s="17"/>
      <c r="N321" s="18">
        <v>21.89</v>
      </c>
      <c r="O321" s="17">
        <f>0.48*300</f>
        <v>144</v>
      </c>
      <c r="P321" s="17"/>
      <c r="Q321" s="17"/>
      <c r="R321" s="17"/>
      <c r="S321" s="17"/>
      <c r="T321" s="17"/>
      <c r="U321" s="17"/>
      <c r="V321" s="17"/>
      <c r="W321" s="17"/>
      <c r="X321" s="17"/>
      <c r="Y321" s="17"/>
      <c r="Z321" s="17"/>
      <c r="AA321" s="17"/>
      <c r="AB321" s="17"/>
      <c r="AC321" s="17"/>
      <c r="AD321" s="17"/>
      <c r="AE321" s="17"/>
      <c r="AF321" s="20" t="s">
        <v>66</v>
      </c>
      <c r="AG321" s="15" t="s">
        <v>409</v>
      </c>
    </row>
    <row r="322" spans="1:33" ht="12" customHeight="1">
      <c r="A322" s="17" t="s">
        <v>405</v>
      </c>
      <c r="B322" s="8" t="s">
        <v>364</v>
      </c>
      <c r="C322" s="5" t="s">
        <v>34</v>
      </c>
      <c r="D322" s="9">
        <v>39952</v>
      </c>
      <c r="E322" s="10">
        <v>0.6319444444444444</v>
      </c>
      <c r="F322" s="17"/>
      <c r="G322" s="17"/>
      <c r="H322" s="27">
        <v>8.29</v>
      </c>
      <c r="I322" s="32">
        <v>18.1</v>
      </c>
      <c r="J322" s="65">
        <v>29.6</v>
      </c>
      <c r="K322" s="21" t="s">
        <v>410</v>
      </c>
      <c r="L322" s="66">
        <v>7.44</v>
      </c>
      <c r="M322" s="7"/>
      <c r="N322" s="11">
        <v>18.5</v>
      </c>
      <c r="O322" s="22">
        <v>195</v>
      </c>
      <c r="P322" s="12"/>
      <c r="Q322" s="17"/>
      <c r="R322" s="17"/>
      <c r="S322" s="17"/>
      <c r="T322" s="17"/>
      <c r="U322" s="17"/>
      <c r="V322" s="17"/>
      <c r="W322" s="17"/>
      <c r="X322" s="17"/>
      <c r="Y322" s="17"/>
      <c r="Z322" s="17"/>
      <c r="AA322" s="17"/>
      <c r="AB322" s="17"/>
      <c r="AC322" s="17"/>
      <c r="AD322" s="17"/>
      <c r="AE322" s="17"/>
      <c r="AF322" s="20" t="s">
        <v>47</v>
      </c>
      <c r="AG322" s="15" t="s">
        <v>411</v>
      </c>
    </row>
    <row r="323" spans="1:33" ht="12" customHeight="1">
      <c r="A323" s="17" t="s">
        <v>405</v>
      </c>
      <c r="B323" s="8" t="s">
        <v>364</v>
      </c>
      <c r="C323" s="5" t="s">
        <v>34</v>
      </c>
      <c r="D323" s="9">
        <v>39962</v>
      </c>
      <c r="E323" s="10">
        <v>0.5208333333333334</v>
      </c>
      <c r="F323" s="17"/>
      <c r="G323" s="17"/>
      <c r="H323" s="27">
        <v>7.99</v>
      </c>
      <c r="I323" s="32">
        <v>13.61</v>
      </c>
      <c r="J323" s="65">
        <v>21.3</v>
      </c>
      <c r="K323" s="21">
        <v>204</v>
      </c>
      <c r="L323" s="66">
        <v>3.78</v>
      </c>
      <c r="M323" s="7"/>
      <c r="N323" s="11">
        <v>17.71</v>
      </c>
      <c r="O323" s="22">
        <v>189</v>
      </c>
      <c r="P323" s="12"/>
      <c r="Q323" s="7"/>
      <c r="R323" s="17"/>
      <c r="S323" s="17"/>
      <c r="T323" s="17"/>
      <c r="U323" s="17"/>
      <c r="V323" s="17"/>
      <c r="W323" s="17"/>
      <c r="X323" s="17"/>
      <c r="Y323" s="17"/>
      <c r="Z323" s="17"/>
      <c r="AA323" s="17"/>
      <c r="AB323" s="17"/>
      <c r="AC323" s="17"/>
      <c r="AD323" s="17"/>
      <c r="AE323" s="17"/>
      <c r="AF323" s="17" t="s">
        <v>51</v>
      </c>
      <c r="AG323" s="15" t="s">
        <v>412</v>
      </c>
    </row>
    <row r="324" spans="1:32" ht="12" customHeight="1">
      <c r="A324" s="17" t="s">
        <v>405</v>
      </c>
      <c r="B324" s="8" t="s">
        <v>364</v>
      </c>
      <c r="C324" s="5" t="s">
        <v>34</v>
      </c>
      <c r="D324" s="9">
        <v>39969</v>
      </c>
      <c r="E324" s="10">
        <v>0.5</v>
      </c>
      <c r="F324" s="17"/>
      <c r="G324" s="17"/>
      <c r="H324" s="27">
        <v>7.88</v>
      </c>
      <c r="I324" s="32">
        <v>12.5</v>
      </c>
      <c r="J324" s="65">
        <v>20.5</v>
      </c>
      <c r="K324" s="21"/>
      <c r="L324" s="66">
        <v>4.1</v>
      </c>
      <c r="M324" s="7"/>
      <c r="N324" s="11">
        <v>16.9</v>
      </c>
      <c r="O324" s="22">
        <v>189</v>
      </c>
      <c r="P324" s="12"/>
      <c r="Q324" s="7"/>
      <c r="R324" s="17"/>
      <c r="S324" s="17"/>
      <c r="T324" s="17"/>
      <c r="U324" s="17"/>
      <c r="V324" s="17"/>
      <c r="W324" s="17"/>
      <c r="X324" s="17"/>
      <c r="Y324" s="17"/>
      <c r="Z324" s="17"/>
      <c r="AA324" s="17"/>
      <c r="AB324" s="17"/>
      <c r="AC324" s="17"/>
      <c r="AD324" s="17"/>
      <c r="AE324" s="17"/>
      <c r="AF324" s="17" t="s">
        <v>51</v>
      </c>
    </row>
    <row r="325" spans="1:32" ht="12" customHeight="1">
      <c r="A325" s="17" t="s">
        <v>405</v>
      </c>
      <c r="B325" s="8" t="s">
        <v>364</v>
      </c>
      <c r="C325" s="5" t="s">
        <v>34</v>
      </c>
      <c r="D325" s="9">
        <v>39975</v>
      </c>
      <c r="E325" s="10">
        <v>0.5381944444444444</v>
      </c>
      <c r="F325" s="17"/>
      <c r="G325" s="17"/>
      <c r="H325" s="27">
        <v>8.31</v>
      </c>
      <c r="I325" s="32">
        <v>12.14</v>
      </c>
      <c r="J325" s="65">
        <v>19.526</v>
      </c>
      <c r="K325" s="21">
        <v>220.8</v>
      </c>
      <c r="L325" s="66">
        <v>7.88</v>
      </c>
      <c r="M325" s="7"/>
      <c r="N325" s="11">
        <v>13.357</v>
      </c>
      <c r="O325" s="22">
        <f>0.35*300</f>
        <v>105</v>
      </c>
      <c r="P325" s="12"/>
      <c r="Q325" s="7"/>
      <c r="R325" s="17"/>
      <c r="S325" s="17">
        <v>350</v>
      </c>
      <c r="T325" s="17"/>
      <c r="U325" s="17"/>
      <c r="V325" s="17"/>
      <c r="W325" s="17"/>
      <c r="X325" s="17"/>
      <c r="Y325" s="17"/>
      <c r="Z325" s="17"/>
      <c r="AA325" s="17"/>
      <c r="AB325" s="17"/>
      <c r="AC325" s="17"/>
      <c r="AD325" s="17"/>
      <c r="AE325" s="17"/>
      <c r="AF325" s="17" t="s">
        <v>51</v>
      </c>
    </row>
    <row r="326" spans="1:33" ht="12" customHeight="1">
      <c r="A326" s="17" t="s">
        <v>405</v>
      </c>
      <c r="B326" s="8" t="s">
        <v>364</v>
      </c>
      <c r="C326" s="5" t="s">
        <v>34</v>
      </c>
      <c r="D326" s="9">
        <v>39990</v>
      </c>
      <c r="E326" s="10">
        <v>0.5368055555555555</v>
      </c>
      <c r="F326" s="17"/>
      <c r="G326" s="17"/>
      <c r="H326" s="27">
        <v>7.83</v>
      </c>
      <c r="I326" s="32">
        <v>12.8</v>
      </c>
      <c r="J326" s="65">
        <v>15.8</v>
      </c>
      <c r="K326" s="21"/>
      <c r="L326" s="66">
        <v>6.35</v>
      </c>
      <c r="M326" s="7"/>
      <c r="N326" s="11">
        <v>10.1</v>
      </c>
      <c r="O326" s="22">
        <v>84</v>
      </c>
      <c r="P326" s="12"/>
      <c r="Q326" s="7"/>
      <c r="R326" s="17"/>
      <c r="S326" s="17">
        <v>280</v>
      </c>
      <c r="T326" s="17"/>
      <c r="U326" s="17"/>
      <c r="V326" s="17"/>
      <c r="W326" s="17"/>
      <c r="X326" s="17"/>
      <c r="Y326" s="17"/>
      <c r="Z326" s="17"/>
      <c r="AA326" s="17"/>
      <c r="AB326" s="17"/>
      <c r="AC326" s="17"/>
      <c r="AD326" s="17"/>
      <c r="AE326" s="17"/>
      <c r="AF326" s="17" t="s">
        <v>51</v>
      </c>
      <c r="AG326" s="15" t="s">
        <v>413</v>
      </c>
    </row>
    <row r="327" spans="1:32" ht="12" customHeight="1">
      <c r="A327" s="17" t="s">
        <v>405</v>
      </c>
      <c r="B327" s="8" t="s">
        <v>364</v>
      </c>
      <c r="C327" s="5" t="s">
        <v>34</v>
      </c>
      <c r="D327" s="9">
        <v>39996</v>
      </c>
      <c r="E327" s="10">
        <v>0.4916666666666667</v>
      </c>
      <c r="F327" s="17"/>
      <c r="G327" s="17"/>
      <c r="H327" s="27">
        <v>7.62</v>
      </c>
      <c r="I327" s="32">
        <v>10.96</v>
      </c>
      <c r="J327" s="65">
        <v>6.5</v>
      </c>
      <c r="K327" s="21">
        <v>133</v>
      </c>
      <c r="L327" s="66"/>
      <c r="M327" s="7"/>
      <c r="N327" s="11">
        <v>5.8</v>
      </c>
      <c r="O327" s="22">
        <v>105</v>
      </c>
      <c r="P327" s="12"/>
      <c r="Q327" s="7"/>
      <c r="R327" s="17"/>
      <c r="S327" s="17">
        <v>174</v>
      </c>
      <c r="T327" s="17"/>
      <c r="U327" s="17"/>
      <c r="V327" s="17"/>
      <c r="W327" s="17"/>
      <c r="X327" s="17"/>
      <c r="Y327" s="17"/>
      <c r="Z327" s="17"/>
      <c r="AA327" s="17"/>
      <c r="AB327" s="17"/>
      <c r="AC327" s="17"/>
      <c r="AD327" s="17"/>
      <c r="AE327" s="17"/>
      <c r="AF327" s="17" t="s">
        <v>51</v>
      </c>
    </row>
    <row r="328" spans="1:32" ht="12" customHeight="1">
      <c r="A328" s="17" t="s">
        <v>405</v>
      </c>
      <c r="B328" s="8" t="s">
        <v>364</v>
      </c>
      <c r="C328" s="5" t="s">
        <v>34</v>
      </c>
      <c r="D328" s="9">
        <v>40004</v>
      </c>
      <c r="E328" s="10">
        <v>0.5347222222222222</v>
      </c>
      <c r="F328" s="17"/>
      <c r="G328" s="17"/>
      <c r="H328" s="27">
        <v>7.67</v>
      </c>
      <c r="I328" s="32">
        <v>10.61</v>
      </c>
      <c r="J328" s="65">
        <v>3.27</v>
      </c>
      <c r="K328" s="21"/>
      <c r="L328" s="66">
        <v>8.31</v>
      </c>
      <c r="M328" s="7"/>
      <c r="N328" s="11">
        <v>2.1</v>
      </c>
      <c r="O328" s="22">
        <v>49</v>
      </c>
      <c r="P328" s="12"/>
      <c r="Q328" s="7"/>
      <c r="R328" s="17"/>
      <c r="S328" s="17">
        <v>210</v>
      </c>
      <c r="T328" s="17"/>
      <c r="U328" s="17"/>
      <c r="V328" s="17"/>
      <c r="W328" s="17"/>
      <c r="X328" s="17"/>
      <c r="Y328" s="17"/>
      <c r="Z328" s="17"/>
      <c r="AA328" s="17"/>
      <c r="AB328" s="17"/>
      <c r="AC328" s="17"/>
      <c r="AD328" s="17"/>
      <c r="AE328" s="17"/>
      <c r="AF328" s="17" t="s">
        <v>51</v>
      </c>
    </row>
    <row r="329" spans="1:33" ht="12" customHeight="1">
      <c r="A329" s="5" t="s">
        <v>414</v>
      </c>
      <c r="B329" s="8" t="s">
        <v>364</v>
      </c>
      <c r="C329" s="5" t="s">
        <v>34</v>
      </c>
      <c r="D329" s="9">
        <v>39947</v>
      </c>
      <c r="E329" s="16">
        <v>0.4375</v>
      </c>
      <c r="F329" s="17">
        <v>308604</v>
      </c>
      <c r="G329" s="17">
        <v>6071593</v>
      </c>
      <c r="H329" s="18">
        <v>8.43</v>
      </c>
      <c r="I329" s="18">
        <v>13.2</v>
      </c>
      <c r="J329" s="18">
        <v>16.07</v>
      </c>
      <c r="K329" s="39" t="s">
        <v>415</v>
      </c>
      <c r="L329" s="17">
        <v>7.83</v>
      </c>
      <c r="M329" s="17"/>
      <c r="N329" s="18">
        <v>10.01</v>
      </c>
      <c r="O329" s="17">
        <f>0.58*300</f>
        <v>174</v>
      </c>
      <c r="P329" s="17"/>
      <c r="Q329" s="7"/>
      <c r="R329" s="17"/>
      <c r="S329" s="17"/>
      <c r="T329" s="17"/>
      <c r="U329" s="17"/>
      <c r="V329" s="17"/>
      <c r="W329" s="17"/>
      <c r="X329" s="17"/>
      <c r="Y329" s="17"/>
      <c r="Z329" s="17"/>
      <c r="AA329" s="17"/>
      <c r="AB329" s="17"/>
      <c r="AC329" s="17"/>
      <c r="AD329" s="17"/>
      <c r="AE329" s="17"/>
      <c r="AF329" s="17" t="s">
        <v>51</v>
      </c>
      <c r="AG329" s="15" t="s">
        <v>416</v>
      </c>
    </row>
    <row r="330" spans="1:33" ht="12" customHeight="1">
      <c r="A330" s="5" t="s">
        <v>414</v>
      </c>
      <c r="B330" s="8" t="s">
        <v>364</v>
      </c>
      <c r="C330" s="5" t="s">
        <v>34</v>
      </c>
      <c r="D330" s="9">
        <v>39953</v>
      </c>
      <c r="E330" s="16">
        <v>0.5208333333333334</v>
      </c>
      <c r="F330" s="5">
        <v>308796</v>
      </c>
      <c r="G330" s="5">
        <v>6071937</v>
      </c>
      <c r="H330" s="18">
        <v>7.78</v>
      </c>
      <c r="I330" s="38">
        <v>19</v>
      </c>
      <c r="J330" s="26">
        <v>23.3</v>
      </c>
      <c r="K330" s="39" t="s">
        <v>417</v>
      </c>
      <c r="L330" s="18">
        <v>5</v>
      </c>
      <c r="M330" s="40"/>
      <c r="N330" s="18">
        <v>14.3</v>
      </c>
      <c r="O330" s="40">
        <v>144</v>
      </c>
      <c r="P330" s="38"/>
      <c r="Q330" s="17"/>
      <c r="R330" s="17"/>
      <c r="S330" s="17"/>
      <c r="T330" s="17"/>
      <c r="U330" s="17"/>
      <c r="V330" s="17"/>
      <c r="W330" s="17"/>
      <c r="X330" s="17"/>
      <c r="Y330" s="17"/>
      <c r="Z330" s="17"/>
      <c r="AA330" s="17"/>
      <c r="AB330" s="17"/>
      <c r="AC330" s="17"/>
      <c r="AD330" s="17"/>
      <c r="AE330" s="17"/>
      <c r="AF330" s="20" t="s">
        <v>47</v>
      </c>
      <c r="AG330" s="15" t="s">
        <v>418</v>
      </c>
    </row>
    <row r="331" spans="1:33" ht="12" customHeight="1">
      <c r="A331" s="5" t="s">
        <v>414</v>
      </c>
      <c r="B331" s="8" t="s">
        <v>364</v>
      </c>
      <c r="C331" s="5" t="s">
        <v>34</v>
      </c>
      <c r="D331" s="9">
        <v>39962</v>
      </c>
      <c r="E331" s="16">
        <v>0.53125</v>
      </c>
      <c r="F331" s="5">
        <v>308796</v>
      </c>
      <c r="G331" s="5">
        <v>6071937</v>
      </c>
      <c r="H331" s="18">
        <v>8.17</v>
      </c>
      <c r="I331" s="38">
        <v>13.81</v>
      </c>
      <c r="J331" s="26">
        <v>16.2</v>
      </c>
      <c r="K331" s="39">
        <v>197.3</v>
      </c>
      <c r="L331" s="18">
        <v>4.2</v>
      </c>
      <c r="M331" s="40"/>
      <c r="N331" s="18">
        <v>13.46</v>
      </c>
      <c r="O331" s="40">
        <v>171</v>
      </c>
      <c r="P331" s="38"/>
      <c r="Q331" s="17"/>
      <c r="R331" s="17"/>
      <c r="S331" s="17"/>
      <c r="T331" s="17"/>
      <c r="U331" s="17"/>
      <c r="V331" s="17"/>
      <c r="W331" s="17"/>
      <c r="X331" s="17"/>
      <c r="Y331" s="17"/>
      <c r="Z331" s="17"/>
      <c r="AA331" s="17"/>
      <c r="AB331" s="17"/>
      <c r="AC331" s="17"/>
      <c r="AD331" s="17"/>
      <c r="AE331" s="17"/>
      <c r="AF331" s="17" t="s">
        <v>51</v>
      </c>
      <c r="AG331" s="15" t="s">
        <v>419</v>
      </c>
    </row>
    <row r="332" spans="1:32" ht="12" customHeight="1">
      <c r="A332" s="5" t="s">
        <v>414</v>
      </c>
      <c r="B332" s="8" t="s">
        <v>364</v>
      </c>
      <c r="C332" s="5" t="s">
        <v>34</v>
      </c>
      <c r="D332" s="9">
        <v>39969</v>
      </c>
      <c r="E332" s="16">
        <v>0.4930555555555556</v>
      </c>
      <c r="H332" s="18">
        <v>8.12</v>
      </c>
      <c r="I332" s="38">
        <v>15.2</v>
      </c>
      <c r="J332" s="26">
        <v>20.44</v>
      </c>
      <c r="K332" s="39"/>
      <c r="L332" s="18">
        <v>5.96</v>
      </c>
      <c r="M332" s="40"/>
      <c r="N332" s="18">
        <v>13.24</v>
      </c>
      <c r="O332" s="40">
        <f>0.46*300</f>
        <v>138</v>
      </c>
      <c r="P332" s="38"/>
      <c r="Q332" s="17"/>
      <c r="R332" s="17"/>
      <c r="S332" s="17">
        <v>320</v>
      </c>
      <c r="T332" s="17"/>
      <c r="U332" s="17"/>
      <c r="V332" s="17"/>
      <c r="W332" s="17"/>
      <c r="X332" s="17"/>
      <c r="Y332" s="17"/>
      <c r="Z332" s="17"/>
      <c r="AA332" s="17"/>
      <c r="AB332" s="17"/>
      <c r="AC332" s="17"/>
      <c r="AD332" s="17"/>
      <c r="AE332" s="17"/>
      <c r="AF332" s="17" t="s">
        <v>51</v>
      </c>
    </row>
    <row r="333" spans="1:32" ht="12" customHeight="1">
      <c r="A333" s="5" t="s">
        <v>414</v>
      </c>
      <c r="B333" s="8" t="s">
        <v>364</v>
      </c>
      <c r="C333" s="5" t="s">
        <v>34</v>
      </c>
      <c r="D333" s="9">
        <v>39975</v>
      </c>
      <c r="E333" s="16">
        <v>0.5659722222222222</v>
      </c>
      <c r="H333" s="18">
        <v>7.72</v>
      </c>
      <c r="I333" s="38">
        <v>13.2</v>
      </c>
      <c r="J333" s="26">
        <v>19.415</v>
      </c>
      <c r="K333" s="39">
        <v>238.4</v>
      </c>
      <c r="L333" s="18">
        <v>6.44</v>
      </c>
      <c r="M333" s="40"/>
      <c r="N333" s="18">
        <v>13.071</v>
      </c>
      <c r="O333" s="40">
        <v>80</v>
      </c>
      <c r="P333" s="38"/>
      <c r="Q333" s="17"/>
      <c r="R333" s="17"/>
      <c r="S333" s="17">
        <v>360</v>
      </c>
      <c r="T333" s="17"/>
      <c r="U333" s="17"/>
      <c r="V333" s="17"/>
      <c r="W333" s="17"/>
      <c r="X333" s="17"/>
      <c r="Y333" s="17"/>
      <c r="Z333" s="17"/>
      <c r="AA333" s="17"/>
      <c r="AB333" s="17"/>
      <c r="AC333" s="17"/>
      <c r="AD333" s="17"/>
      <c r="AE333" s="17"/>
      <c r="AF333" s="17" t="s">
        <v>51</v>
      </c>
    </row>
    <row r="334" spans="1:32" ht="12" customHeight="1">
      <c r="A334" s="5" t="s">
        <v>414</v>
      </c>
      <c r="B334" s="8" t="s">
        <v>364</v>
      </c>
      <c r="C334" s="5" t="s">
        <v>34</v>
      </c>
      <c r="D334" s="9">
        <v>39976</v>
      </c>
      <c r="E334" s="16">
        <v>0.6458333333333334</v>
      </c>
      <c r="H334" s="18">
        <v>8.15</v>
      </c>
      <c r="I334" s="38">
        <v>9</v>
      </c>
      <c r="J334" s="26">
        <v>17.06</v>
      </c>
      <c r="K334" s="39">
        <v>122.3</v>
      </c>
      <c r="L334" s="18">
        <v>9.48</v>
      </c>
      <c r="M334" s="40"/>
      <c r="N334" s="18">
        <v>12.532</v>
      </c>
      <c r="O334" s="40">
        <v>85</v>
      </c>
      <c r="P334" s="38"/>
      <c r="Q334" s="17"/>
      <c r="R334" s="17"/>
      <c r="S334" s="17">
        <v>320</v>
      </c>
      <c r="T334" s="17"/>
      <c r="U334" s="17"/>
      <c r="V334" s="17"/>
      <c r="W334" s="17"/>
      <c r="X334" s="17"/>
      <c r="Y334" s="17"/>
      <c r="Z334" s="17"/>
      <c r="AA334" s="17"/>
      <c r="AB334" s="17"/>
      <c r="AC334" s="17"/>
      <c r="AD334" s="17"/>
      <c r="AE334" s="17"/>
      <c r="AF334" s="17" t="s">
        <v>51</v>
      </c>
    </row>
    <row r="335" spans="1:32" ht="12" customHeight="1">
      <c r="A335" s="5" t="s">
        <v>414</v>
      </c>
      <c r="B335" s="8" t="s">
        <v>364</v>
      </c>
      <c r="C335" s="5" t="s">
        <v>34</v>
      </c>
      <c r="D335" s="9">
        <v>39979</v>
      </c>
      <c r="E335" s="16">
        <v>0.5902777777777778</v>
      </c>
      <c r="H335" s="18">
        <v>6.98</v>
      </c>
      <c r="I335" s="38">
        <v>16.7</v>
      </c>
      <c r="J335" s="26">
        <v>15.179</v>
      </c>
      <c r="K335" s="39">
        <v>179.2</v>
      </c>
      <c r="L335" s="18">
        <v>8.23</v>
      </c>
      <c r="M335" s="40"/>
      <c r="N335" s="18">
        <v>9.568</v>
      </c>
      <c r="O335" s="40">
        <v>89</v>
      </c>
      <c r="P335" s="38"/>
      <c r="Q335" s="17"/>
      <c r="R335" s="17"/>
      <c r="S335" s="17">
        <v>259</v>
      </c>
      <c r="T335" s="17"/>
      <c r="U335" s="17"/>
      <c r="V335" s="17"/>
      <c r="W335" s="17"/>
      <c r="X335" s="17"/>
      <c r="Y335" s="17"/>
      <c r="Z335" s="17"/>
      <c r="AA335" s="17"/>
      <c r="AB335" s="17"/>
      <c r="AC335" s="17"/>
      <c r="AD335" s="17"/>
      <c r="AE335" s="17"/>
      <c r="AF335" s="17" t="s">
        <v>51</v>
      </c>
    </row>
    <row r="336" spans="1:33" ht="12" customHeight="1">
      <c r="A336" s="5" t="s">
        <v>414</v>
      </c>
      <c r="B336" s="8" t="s">
        <v>364</v>
      </c>
      <c r="C336" s="5" t="s">
        <v>34</v>
      </c>
      <c r="D336" s="9">
        <v>39980</v>
      </c>
      <c r="E336" s="16">
        <v>0.5069444444444444</v>
      </c>
      <c r="H336" s="18">
        <v>7.92</v>
      </c>
      <c r="I336" s="38">
        <v>14.2</v>
      </c>
      <c r="J336" s="26">
        <v>17.2</v>
      </c>
      <c r="K336" s="39">
        <v>376</v>
      </c>
      <c r="L336" s="18">
        <v>7.48</v>
      </c>
      <c r="M336" s="40"/>
      <c r="N336" s="18">
        <v>11.3</v>
      </c>
      <c r="O336" s="40">
        <v>79</v>
      </c>
      <c r="P336" s="38"/>
      <c r="Q336" s="17"/>
      <c r="R336" s="17"/>
      <c r="S336" s="17"/>
      <c r="T336" s="17"/>
      <c r="U336" s="17"/>
      <c r="V336" s="17"/>
      <c r="W336" s="17"/>
      <c r="X336" s="17"/>
      <c r="Y336" s="17"/>
      <c r="Z336" s="17"/>
      <c r="AA336" s="17"/>
      <c r="AB336" s="17"/>
      <c r="AC336" s="17"/>
      <c r="AD336" s="17"/>
      <c r="AE336" s="17"/>
      <c r="AF336" s="17" t="s">
        <v>51</v>
      </c>
      <c r="AG336" s="15" t="s">
        <v>420</v>
      </c>
    </row>
    <row r="337" spans="1:32" ht="12" customHeight="1">
      <c r="A337" s="5" t="s">
        <v>414</v>
      </c>
      <c r="B337" s="8" t="s">
        <v>364</v>
      </c>
      <c r="C337" s="5" t="s">
        <v>34</v>
      </c>
      <c r="D337" s="9">
        <v>39986</v>
      </c>
      <c r="E337" s="16">
        <v>0.6354166666666666</v>
      </c>
      <c r="H337" s="18">
        <v>8.46</v>
      </c>
      <c r="I337" s="38">
        <v>15.17</v>
      </c>
      <c r="J337" s="26">
        <v>16.603</v>
      </c>
      <c r="K337" s="39"/>
      <c r="L337" s="18">
        <v>8.2</v>
      </c>
      <c r="M337" s="40"/>
      <c r="N337" s="18">
        <v>13.29</v>
      </c>
      <c r="O337" s="40">
        <v>87</v>
      </c>
      <c r="P337" s="38"/>
      <c r="Q337" s="17"/>
      <c r="R337" s="17"/>
      <c r="S337" s="17">
        <v>322</v>
      </c>
      <c r="T337" s="17"/>
      <c r="U337" s="17"/>
      <c r="V337" s="17"/>
      <c r="W337" s="17"/>
      <c r="X337" s="17"/>
      <c r="Y337" s="17"/>
      <c r="Z337" s="17"/>
      <c r="AA337" s="17"/>
      <c r="AB337" s="17"/>
      <c r="AC337" s="17"/>
      <c r="AD337" s="17"/>
      <c r="AE337" s="17"/>
      <c r="AF337" s="17" t="s">
        <v>51</v>
      </c>
    </row>
    <row r="338" spans="1:32" ht="12" customHeight="1">
      <c r="A338" s="5" t="s">
        <v>414</v>
      </c>
      <c r="B338" s="8" t="s">
        <v>364</v>
      </c>
      <c r="C338" s="5" t="s">
        <v>34</v>
      </c>
      <c r="D338" s="9">
        <v>39990</v>
      </c>
      <c r="E338" s="16">
        <v>0.548611111111111</v>
      </c>
      <c r="H338" s="18">
        <v>7.71</v>
      </c>
      <c r="I338" s="38">
        <v>12.59</v>
      </c>
      <c r="J338" s="26">
        <v>15.9</v>
      </c>
      <c r="K338" s="39"/>
      <c r="L338" s="18">
        <v>7.04</v>
      </c>
      <c r="M338" s="40"/>
      <c r="N338" s="18">
        <v>10.2</v>
      </c>
      <c r="O338" s="40">
        <v>96</v>
      </c>
      <c r="P338" s="38"/>
      <c r="Q338" s="17"/>
      <c r="R338" s="17"/>
      <c r="S338" s="17">
        <v>265</v>
      </c>
      <c r="T338" s="17"/>
      <c r="U338" s="17"/>
      <c r="V338" s="17"/>
      <c r="W338" s="17"/>
      <c r="X338" s="17"/>
      <c r="Y338" s="17"/>
      <c r="Z338" s="17"/>
      <c r="AA338" s="17"/>
      <c r="AB338" s="17"/>
      <c r="AC338" s="17"/>
      <c r="AD338" s="17"/>
      <c r="AE338" s="17"/>
      <c r="AF338" s="17" t="s">
        <v>51</v>
      </c>
    </row>
    <row r="339" spans="1:32" ht="12" customHeight="1">
      <c r="A339" s="5" t="s">
        <v>414</v>
      </c>
      <c r="B339" s="8" t="s">
        <v>364</v>
      </c>
      <c r="C339" s="5" t="s">
        <v>34</v>
      </c>
      <c r="D339" s="9">
        <v>39996</v>
      </c>
      <c r="E339" s="16">
        <v>0.5048611111111111</v>
      </c>
      <c r="H339" s="18">
        <v>7.27</v>
      </c>
      <c r="I339" s="38">
        <v>10.62</v>
      </c>
      <c r="J339" s="26">
        <v>10.9</v>
      </c>
      <c r="K339" s="39">
        <v>140</v>
      </c>
      <c r="L339" s="18"/>
      <c r="M339" s="40"/>
      <c r="N339" s="18">
        <v>7.08</v>
      </c>
      <c r="O339" s="40">
        <v>63</v>
      </c>
      <c r="P339" s="38"/>
      <c r="Q339" s="17"/>
      <c r="R339" s="17"/>
      <c r="S339" s="17">
        <v>210</v>
      </c>
      <c r="T339" s="17"/>
      <c r="U339" s="17"/>
      <c r="V339" s="17"/>
      <c r="W339" s="17"/>
      <c r="X339" s="17"/>
      <c r="Y339" s="17"/>
      <c r="Z339" s="17"/>
      <c r="AA339" s="17"/>
      <c r="AB339" s="17"/>
      <c r="AC339" s="17"/>
      <c r="AD339" s="17"/>
      <c r="AE339" s="17"/>
      <c r="AF339" s="17" t="s">
        <v>51</v>
      </c>
    </row>
    <row r="340" spans="1:32" ht="12" customHeight="1">
      <c r="A340" s="5" t="s">
        <v>414</v>
      </c>
      <c r="B340" s="8" t="s">
        <v>364</v>
      </c>
      <c r="C340" s="5" t="s">
        <v>34</v>
      </c>
      <c r="D340" s="9">
        <v>40004</v>
      </c>
      <c r="E340" s="16">
        <v>0.548611111111111</v>
      </c>
      <c r="H340" s="18">
        <v>7.56</v>
      </c>
      <c r="I340" s="38">
        <v>10.47</v>
      </c>
      <c r="J340" s="26">
        <v>13.47</v>
      </c>
      <c r="K340" s="39"/>
      <c r="L340" s="18">
        <v>7.73</v>
      </c>
      <c r="M340" s="40"/>
      <c r="N340" s="18">
        <v>8.6</v>
      </c>
      <c r="O340" s="40">
        <v>122</v>
      </c>
      <c r="P340" s="38"/>
      <c r="Q340" s="17"/>
      <c r="R340" s="17"/>
      <c r="S340" s="17"/>
      <c r="T340" s="17"/>
      <c r="U340" s="17"/>
      <c r="V340" s="17"/>
      <c r="W340" s="17"/>
      <c r="X340" s="17"/>
      <c r="Y340" s="17"/>
      <c r="Z340" s="17"/>
      <c r="AA340" s="17"/>
      <c r="AB340" s="17"/>
      <c r="AC340" s="17"/>
      <c r="AD340" s="17"/>
      <c r="AE340" s="17"/>
      <c r="AF340" s="17" t="s">
        <v>51</v>
      </c>
    </row>
    <row r="341" spans="1:32" ht="12" customHeight="1">
      <c r="A341" s="5" t="s">
        <v>421</v>
      </c>
      <c r="B341" s="8" t="s">
        <v>364</v>
      </c>
      <c r="C341" s="5" t="s">
        <v>34</v>
      </c>
      <c r="D341" s="9">
        <v>39980</v>
      </c>
      <c r="E341" s="16">
        <v>0.513888888888889</v>
      </c>
      <c r="F341" s="5">
        <v>309023</v>
      </c>
      <c r="G341" s="5">
        <v>6071487</v>
      </c>
      <c r="H341" s="18">
        <v>7.25</v>
      </c>
      <c r="I341" s="38">
        <v>15.9</v>
      </c>
      <c r="J341" s="26">
        <v>17.29</v>
      </c>
      <c r="K341" s="39">
        <v>229.1</v>
      </c>
      <c r="L341" s="18">
        <v>8.03</v>
      </c>
      <c r="M341" s="40"/>
      <c r="N341" s="18">
        <v>10.998</v>
      </c>
      <c r="O341" s="40">
        <v>67</v>
      </c>
      <c r="P341" s="38"/>
      <c r="Q341" s="17"/>
      <c r="R341" s="17"/>
      <c r="S341" s="17"/>
      <c r="T341" s="17"/>
      <c r="U341" s="17"/>
      <c r="V341" s="17"/>
      <c r="W341" s="17"/>
      <c r="X341" s="17"/>
      <c r="Y341" s="17"/>
      <c r="Z341" s="17"/>
      <c r="AA341" s="17"/>
      <c r="AB341" s="17"/>
      <c r="AC341" s="17"/>
      <c r="AD341" s="17"/>
      <c r="AE341" s="17"/>
      <c r="AF341" s="17" t="s">
        <v>51</v>
      </c>
    </row>
    <row r="342" spans="1:32" ht="12" customHeight="1">
      <c r="A342" s="5" t="s">
        <v>422</v>
      </c>
      <c r="B342" s="8" t="s">
        <v>364</v>
      </c>
      <c r="C342" s="5" t="s">
        <v>34</v>
      </c>
      <c r="D342" s="9">
        <v>39980</v>
      </c>
      <c r="E342" s="16">
        <v>0.5416666666666666</v>
      </c>
      <c r="F342" s="5">
        <v>308577</v>
      </c>
      <c r="G342" s="5">
        <v>6071870</v>
      </c>
      <c r="H342" s="18">
        <v>7.54</v>
      </c>
      <c r="I342" s="38">
        <v>12.5</v>
      </c>
      <c r="J342" s="26">
        <v>16.9</v>
      </c>
      <c r="K342" s="39">
        <v>104.8</v>
      </c>
      <c r="L342" s="18">
        <v>5.55</v>
      </c>
      <c r="M342" s="40"/>
      <c r="N342" s="18">
        <v>11.524</v>
      </c>
      <c r="O342" s="40">
        <v>100</v>
      </c>
      <c r="P342" s="38"/>
      <c r="Q342" s="17"/>
      <c r="R342" s="17"/>
      <c r="S342" s="17"/>
      <c r="T342" s="17"/>
      <c r="U342" s="17"/>
      <c r="V342" s="17"/>
      <c r="W342" s="17"/>
      <c r="X342" s="17"/>
      <c r="Y342" s="17"/>
      <c r="Z342" s="17"/>
      <c r="AA342" s="17"/>
      <c r="AB342" s="17"/>
      <c r="AC342" s="17"/>
      <c r="AD342" s="17"/>
      <c r="AE342" s="17"/>
      <c r="AF342" s="17" t="s">
        <v>51</v>
      </c>
    </row>
    <row r="343" spans="1:32" ht="12" customHeight="1">
      <c r="A343" s="5" t="s">
        <v>423</v>
      </c>
      <c r="B343" s="8" t="s">
        <v>364</v>
      </c>
      <c r="C343" s="5" t="s">
        <v>34</v>
      </c>
      <c r="D343" s="9">
        <v>39980</v>
      </c>
      <c r="E343" s="16">
        <v>0.53125</v>
      </c>
      <c r="F343" s="5">
        <v>307839</v>
      </c>
      <c r="G343" s="5">
        <v>6072417</v>
      </c>
      <c r="H343" s="18">
        <v>7.79</v>
      </c>
      <c r="I343" s="38">
        <v>17.3</v>
      </c>
      <c r="J343" s="26">
        <v>19.14</v>
      </c>
      <c r="K343" s="39">
        <v>131</v>
      </c>
      <c r="L343" s="18">
        <v>9.31</v>
      </c>
      <c r="M343" s="40"/>
      <c r="N343" s="18">
        <v>11.9</v>
      </c>
      <c r="O343" s="40">
        <v>100</v>
      </c>
      <c r="P343" s="38"/>
      <c r="Q343" s="17"/>
      <c r="R343" s="17"/>
      <c r="S343" s="17"/>
      <c r="T343" s="17"/>
      <c r="U343" s="17"/>
      <c r="V343" s="17"/>
      <c r="W343" s="17"/>
      <c r="X343" s="17"/>
      <c r="Y343" s="17"/>
      <c r="Z343" s="17"/>
      <c r="AA343" s="17"/>
      <c r="AB343" s="17"/>
      <c r="AC343" s="17"/>
      <c r="AD343" s="17"/>
      <c r="AE343" s="17"/>
      <c r="AF343" s="17" t="s">
        <v>51</v>
      </c>
    </row>
    <row r="344" spans="1:33" ht="12" customHeight="1">
      <c r="A344" s="5" t="s">
        <v>424</v>
      </c>
      <c r="B344" s="8" t="s">
        <v>364</v>
      </c>
      <c r="C344" s="5" t="s">
        <v>34</v>
      </c>
      <c r="D344" s="9">
        <v>39980</v>
      </c>
      <c r="E344" s="16">
        <v>0.5972222222222222</v>
      </c>
      <c r="F344" s="5">
        <v>310485</v>
      </c>
      <c r="G344" s="5">
        <v>6070110</v>
      </c>
      <c r="H344" s="18">
        <v>7.27</v>
      </c>
      <c r="I344" s="38">
        <v>14.3</v>
      </c>
      <c r="J344" s="26">
        <v>16.3</v>
      </c>
      <c r="K344" s="39">
        <v>389</v>
      </c>
      <c r="L344" s="18">
        <v>6.17</v>
      </c>
      <c r="M344" s="40"/>
      <c r="N344" s="18">
        <v>10.757</v>
      </c>
      <c r="O344" s="40">
        <v>73</v>
      </c>
      <c r="P344" s="38"/>
      <c r="Q344" s="17"/>
      <c r="R344" s="17"/>
      <c r="S344" s="17"/>
      <c r="T344" s="17"/>
      <c r="U344" s="17"/>
      <c r="V344" s="17"/>
      <c r="W344" s="17"/>
      <c r="X344" s="17"/>
      <c r="Y344" s="17"/>
      <c r="Z344" s="17"/>
      <c r="AA344" s="17"/>
      <c r="AB344" s="17"/>
      <c r="AC344" s="17"/>
      <c r="AD344" s="17"/>
      <c r="AE344" s="17"/>
      <c r="AF344" s="17" t="s">
        <v>51</v>
      </c>
      <c r="AG344" s="15" t="s">
        <v>425</v>
      </c>
    </row>
    <row r="345" spans="1:33" ht="12" customHeight="1">
      <c r="A345" s="17" t="s">
        <v>426</v>
      </c>
      <c r="B345" s="8" t="s">
        <v>364</v>
      </c>
      <c r="C345" s="5" t="s">
        <v>34</v>
      </c>
      <c r="D345" s="9">
        <v>39945</v>
      </c>
      <c r="E345" s="16">
        <v>0.40972222222222227</v>
      </c>
      <c r="F345" s="5">
        <v>303080</v>
      </c>
      <c r="G345" s="5">
        <v>6079607</v>
      </c>
      <c r="H345" s="18">
        <v>6.64</v>
      </c>
      <c r="I345" s="18">
        <v>13.74</v>
      </c>
      <c r="J345" s="18">
        <v>6.911</v>
      </c>
      <c r="K345" s="39" t="s">
        <v>427</v>
      </c>
      <c r="L345" s="18">
        <v>12.88</v>
      </c>
      <c r="M345" s="18"/>
      <c r="N345" s="18">
        <v>5.72</v>
      </c>
      <c r="O345" s="17"/>
      <c r="P345" s="17"/>
      <c r="Q345" s="17"/>
      <c r="R345" s="17"/>
      <c r="S345" s="17"/>
      <c r="T345" s="17"/>
      <c r="U345" s="17"/>
      <c r="V345" s="17"/>
      <c r="W345" s="17"/>
      <c r="X345" s="17"/>
      <c r="Y345" s="17"/>
      <c r="Z345" s="17"/>
      <c r="AA345" s="17"/>
      <c r="AB345" s="17"/>
      <c r="AC345" s="17"/>
      <c r="AD345" s="17"/>
      <c r="AE345" s="17"/>
      <c r="AF345" s="17" t="s">
        <v>51</v>
      </c>
      <c r="AG345" s="15" t="s">
        <v>419</v>
      </c>
    </row>
    <row r="346" spans="1:33" ht="12" customHeight="1">
      <c r="A346" s="17" t="s">
        <v>426</v>
      </c>
      <c r="B346" s="8" t="s">
        <v>364</v>
      </c>
      <c r="C346" s="5" t="s">
        <v>44</v>
      </c>
      <c r="D346" s="9">
        <v>39945</v>
      </c>
      <c r="E346" s="16">
        <v>0.4236111111111111</v>
      </c>
      <c r="F346" s="17">
        <v>303080</v>
      </c>
      <c r="G346" s="17">
        <v>6079607</v>
      </c>
      <c r="H346" s="18">
        <v>5.95</v>
      </c>
      <c r="I346" s="18">
        <v>14.19</v>
      </c>
      <c r="J346" s="18">
        <v>16.843</v>
      </c>
      <c r="K346" s="39" t="s">
        <v>428</v>
      </c>
      <c r="L346" s="17">
        <v>2.88</v>
      </c>
      <c r="M346" s="17"/>
      <c r="N346" s="18">
        <v>13.8</v>
      </c>
      <c r="O346" s="17"/>
      <c r="P346" s="17"/>
      <c r="Q346" s="17"/>
      <c r="R346" s="17"/>
      <c r="S346" s="17"/>
      <c r="T346" s="17"/>
      <c r="U346" s="17"/>
      <c r="V346" s="17"/>
      <c r="W346" s="17"/>
      <c r="X346" s="17"/>
      <c r="Y346" s="17"/>
      <c r="Z346" s="17"/>
      <c r="AA346" s="17"/>
      <c r="AB346" s="17"/>
      <c r="AC346" s="17"/>
      <c r="AD346" s="17"/>
      <c r="AE346" s="17"/>
      <c r="AF346" s="20" t="s">
        <v>66</v>
      </c>
      <c r="AG346" s="15" t="s">
        <v>429</v>
      </c>
    </row>
    <row r="347" spans="1:33" ht="12" customHeight="1">
      <c r="A347" s="17" t="s">
        <v>430</v>
      </c>
      <c r="B347" s="8" t="s">
        <v>364</v>
      </c>
      <c r="C347" s="5" t="s">
        <v>34</v>
      </c>
      <c r="D347" s="9">
        <v>39945</v>
      </c>
      <c r="E347" s="16">
        <v>0.40972222222222227</v>
      </c>
      <c r="F347" s="5">
        <v>303224</v>
      </c>
      <c r="G347" s="5">
        <v>6079626</v>
      </c>
      <c r="H347" s="18">
        <v>4.16</v>
      </c>
      <c r="I347" s="18">
        <v>13.67</v>
      </c>
      <c r="J347" s="18">
        <v>12.485</v>
      </c>
      <c r="K347" s="39" t="s">
        <v>431</v>
      </c>
      <c r="L347" s="18">
        <v>7.65</v>
      </c>
      <c r="M347" s="18"/>
      <c r="N347" s="18">
        <v>10.21</v>
      </c>
      <c r="O347" s="17"/>
      <c r="P347" s="17"/>
      <c r="Q347" s="17"/>
      <c r="R347" s="17"/>
      <c r="S347" s="17"/>
      <c r="T347" s="17"/>
      <c r="U347" s="17"/>
      <c r="V347" s="17"/>
      <c r="W347" s="17"/>
      <c r="X347" s="17"/>
      <c r="Y347" s="17"/>
      <c r="Z347" s="17"/>
      <c r="AA347" s="17"/>
      <c r="AB347" s="17"/>
      <c r="AC347" s="17"/>
      <c r="AD347" s="17"/>
      <c r="AE347" s="17"/>
      <c r="AF347" s="20" t="s">
        <v>66</v>
      </c>
      <c r="AG347" s="15" t="s">
        <v>432</v>
      </c>
    </row>
    <row r="348" spans="1:33" ht="12" customHeight="1">
      <c r="A348" s="17" t="s">
        <v>433</v>
      </c>
      <c r="B348" s="8" t="s">
        <v>364</v>
      </c>
      <c r="C348" s="5" t="s">
        <v>34</v>
      </c>
      <c r="D348" s="9">
        <v>39945</v>
      </c>
      <c r="E348" s="16">
        <v>0.46875</v>
      </c>
      <c r="F348" s="5">
        <v>303665</v>
      </c>
      <c r="G348" s="5">
        <v>6079928</v>
      </c>
      <c r="H348" s="18">
        <v>7.18</v>
      </c>
      <c r="I348" s="18">
        <v>16.54</v>
      </c>
      <c r="J348" s="18">
        <v>36.46</v>
      </c>
      <c r="K348" s="40">
        <v>-18.9</v>
      </c>
      <c r="L348" s="18">
        <v>9.2</v>
      </c>
      <c r="M348" s="18"/>
      <c r="N348" s="18">
        <v>2.829</v>
      </c>
      <c r="O348" s="17"/>
      <c r="P348" s="17"/>
      <c r="Q348" s="17"/>
      <c r="R348" s="17"/>
      <c r="S348" s="17"/>
      <c r="T348" s="17"/>
      <c r="U348" s="17"/>
      <c r="V348" s="17"/>
      <c r="W348" s="17"/>
      <c r="X348" s="17"/>
      <c r="Y348" s="17"/>
      <c r="Z348" s="17"/>
      <c r="AA348" s="17"/>
      <c r="AB348" s="17"/>
      <c r="AC348" s="17"/>
      <c r="AD348" s="17"/>
      <c r="AE348" s="17"/>
      <c r="AF348" s="20" t="s">
        <v>66</v>
      </c>
      <c r="AG348" s="15" t="s">
        <v>434</v>
      </c>
    </row>
    <row r="349" spans="1:33" ht="12" customHeight="1">
      <c r="A349" s="17" t="s">
        <v>435</v>
      </c>
      <c r="B349" s="8" t="s">
        <v>364</v>
      </c>
      <c r="C349" s="5" t="s">
        <v>34</v>
      </c>
      <c r="D349" s="9">
        <v>39945</v>
      </c>
      <c r="E349" s="16">
        <v>0.4861111111111111</v>
      </c>
      <c r="F349" s="5">
        <v>303681</v>
      </c>
      <c r="G349" s="5">
        <v>6079643</v>
      </c>
      <c r="H349" s="18">
        <v>7.62</v>
      </c>
      <c r="I349" s="18">
        <v>17.63</v>
      </c>
      <c r="J349" s="18">
        <v>5.084</v>
      </c>
      <c r="K349" s="40">
        <v>-29</v>
      </c>
      <c r="L349" s="18">
        <v>8.01</v>
      </c>
      <c r="M349" s="18"/>
      <c r="N349" s="18">
        <v>3.83</v>
      </c>
      <c r="O349" s="17"/>
      <c r="P349" s="17"/>
      <c r="Q349" s="17"/>
      <c r="R349" s="17"/>
      <c r="S349" s="17"/>
      <c r="T349" s="17"/>
      <c r="U349" s="17"/>
      <c r="V349" s="17"/>
      <c r="W349" s="17"/>
      <c r="X349" s="17"/>
      <c r="Y349" s="17"/>
      <c r="Z349" s="17"/>
      <c r="AA349" s="17"/>
      <c r="AB349" s="17"/>
      <c r="AC349" s="17"/>
      <c r="AD349" s="17"/>
      <c r="AE349" s="17"/>
      <c r="AF349" s="20" t="s">
        <v>66</v>
      </c>
      <c r="AG349" s="15" t="s">
        <v>436</v>
      </c>
    </row>
    <row r="350" spans="1:33" ht="12" customHeight="1">
      <c r="A350" s="17" t="s">
        <v>437</v>
      </c>
      <c r="B350" s="8" t="s">
        <v>364</v>
      </c>
      <c r="C350" s="5" t="s">
        <v>44</v>
      </c>
      <c r="D350" s="9">
        <v>39945</v>
      </c>
      <c r="E350" s="16">
        <v>0.5</v>
      </c>
      <c r="F350" s="17">
        <v>303163</v>
      </c>
      <c r="G350" s="17">
        <v>6079829</v>
      </c>
      <c r="H350" s="18">
        <v>5.99</v>
      </c>
      <c r="I350" s="18">
        <v>15.95</v>
      </c>
      <c r="J350" s="18">
        <v>9.905</v>
      </c>
      <c r="K350" s="39" t="s">
        <v>438</v>
      </c>
      <c r="L350" s="17">
        <v>6.23</v>
      </c>
      <c r="M350" s="17"/>
      <c r="N350" s="18">
        <v>7.71</v>
      </c>
      <c r="O350" s="17"/>
      <c r="P350" s="17"/>
      <c r="Q350" s="17"/>
      <c r="R350" s="17"/>
      <c r="S350" s="17"/>
      <c r="T350" s="17"/>
      <c r="U350" s="17"/>
      <c r="V350" s="17"/>
      <c r="W350" s="17"/>
      <c r="X350" s="17"/>
      <c r="Y350" s="17"/>
      <c r="Z350" s="17"/>
      <c r="AA350" s="17"/>
      <c r="AB350" s="17"/>
      <c r="AC350" s="17"/>
      <c r="AD350" s="17"/>
      <c r="AE350" s="17"/>
      <c r="AF350" s="20" t="s">
        <v>66</v>
      </c>
      <c r="AG350" s="15" t="s">
        <v>439</v>
      </c>
    </row>
    <row r="351" spans="1:33" ht="12" customHeight="1">
      <c r="A351" s="17" t="s">
        <v>440</v>
      </c>
      <c r="B351" s="8" t="s">
        <v>364</v>
      </c>
      <c r="C351" s="5" t="s">
        <v>34</v>
      </c>
      <c r="D351" s="9">
        <v>39945</v>
      </c>
      <c r="E351" s="16">
        <v>0.6145833333333334</v>
      </c>
      <c r="F351" s="5">
        <v>300446</v>
      </c>
      <c r="G351" s="5">
        <v>6082962</v>
      </c>
      <c r="H351" s="18">
        <v>7.6</v>
      </c>
      <c r="I351" s="18">
        <v>15.9</v>
      </c>
      <c r="J351" s="18">
        <v>2.112</v>
      </c>
      <c r="K351" s="40">
        <v>-23.7</v>
      </c>
      <c r="L351" s="17">
        <v>5.58</v>
      </c>
      <c r="M351" s="17"/>
      <c r="N351" s="18">
        <v>1.66</v>
      </c>
      <c r="O351" s="17"/>
      <c r="P351" s="17"/>
      <c r="Q351" s="17"/>
      <c r="R351" s="17"/>
      <c r="S351" s="17"/>
      <c r="T351" s="17"/>
      <c r="U351" s="17"/>
      <c r="V351" s="17"/>
      <c r="W351" s="17"/>
      <c r="X351" s="17"/>
      <c r="Y351" s="17"/>
      <c r="Z351" s="17"/>
      <c r="AA351" s="17"/>
      <c r="AB351" s="17"/>
      <c r="AC351" s="17"/>
      <c r="AD351" s="17"/>
      <c r="AE351" s="17"/>
      <c r="AF351" s="20" t="s">
        <v>66</v>
      </c>
      <c r="AG351" s="15" t="s">
        <v>441</v>
      </c>
    </row>
    <row r="352" spans="1:33" ht="12" customHeight="1">
      <c r="A352" s="17" t="s">
        <v>442</v>
      </c>
      <c r="B352" s="8" t="s">
        <v>364</v>
      </c>
      <c r="C352" s="5" t="s">
        <v>34</v>
      </c>
      <c r="D352" s="9">
        <v>39945</v>
      </c>
      <c r="E352" s="16">
        <v>0.6666666666666666</v>
      </c>
      <c r="F352" s="5">
        <v>308309</v>
      </c>
      <c r="G352" s="5">
        <v>6072399</v>
      </c>
      <c r="H352" s="18">
        <v>8.99</v>
      </c>
      <c r="I352" s="18">
        <v>17.66</v>
      </c>
      <c r="J352" s="18">
        <v>17.931</v>
      </c>
      <c r="K352" s="40">
        <v>-51.7</v>
      </c>
      <c r="L352" s="17">
        <v>9.31</v>
      </c>
      <c r="M352" s="17"/>
      <c r="N352" s="18">
        <v>13.56</v>
      </c>
      <c r="O352" s="17"/>
      <c r="P352" s="17"/>
      <c r="Q352" s="17"/>
      <c r="R352" s="17"/>
      <c r="S352" s="17"/>
      <c r="T352" s="17"/>
      <c r="U352" s="17"/>
      <c r="V352" s="17"/>
      <c r="W352" s="17"/>
      <c r="X352" s="17"/>
      <c r="Y352" s="17"/>
      <c r="Z352" s="17"/>
      <c r="AA352" s="17"/>
      <c r="AB352" s="17"/>
      <c r="AC352" s="17"/>
      <c r="AD352" s="17"/>
      <c r="AE352" s="17"/>
      <c r="AF352" s="20" t="s">
        <v>66</v>
      </c>
      <c r="AG352" s="15" t="s">
        <v>443</v>
      </c>
    </row>
    <row r="353" spans="1:33" ht="12" customHeight="1">
      <c r="A353" s="17" t="s">
        <v>442</v>
      </c>
      <c r="B353" s="8" t="s">
        <v>364</v>
      </c>
      <c r="C353" s="5" t="s">
        <v>44</v>
      </c>
      <c r="D353" s="9">
        <v>39945</v>
      </c>
      <c r="E353" s="16">
        <v>0.6770833333333334</v>
      </c>
      <c r="F353" s="17">
        <v>308309</v>
      </c>
      <c r="G353" s="17">
        <v>6072399</v>
      </c>
      <c r="H353" s="18">
        <v>7.88</v>
      </c>
      <c r="I353" s="18">
        <v>15.37</v>
      </c>
      <c r="J353" s="18">
        <v>24.978</v>
      </c>
      <c r="K353" s="40">
        <v>-65.4</v>
      </c>
      <c r="L353" s="17">
        <v>6.03</v>
      </c>
      <c r="M353" s="17"/>
      <c r="N353" s="18">
        <v>19.9</v>
      </c>
      <c r="O353" s="17"/>
      <c r="P353" s="17"/>
      <c r="Q353" s="17"/>
      <c r="R353" s="17"/>
      <c r="S353" s="17"/>
      <c r="T353" s="17"/>
      <c r="U353" s="17"/>
      <c r="V353" s="17"/>
      <c r="W353" s="17"/>
      <c r="X353" s="17"/>
      <c r="Y353" s="17"/>
      <c r="Z353" s="17"/>
      <c r="AA353" s="17"/>
      <c r="AB353" s="17"/>
      <c r="AC353" s="17"/>
      <c r="AD353" s="17"/>
      <c r="AE353" s="17"/>
      <c r="AF353" s="20" t="s">
        <v>66</v>
      </c>
      <c r="AG353" s="15" t="s">
        <v>444</v>
      </c>
    </row>
    <row r="354" spans="1:32" ht="12" customHeight="1">
      <c r="A354" s="5" t="s">
        <v>445</v>
      </c>
      <c r="B354" s="8" t="s">
        <v>446</v>
      </c>
      <c r="C354" s="5" t="s">
        <v>44</v>
      </c>
      <c r="D354" s="9">
        <v>40008</v>
      </c>
      <c r="E354" s="29">
        <v>0.4583333333333333</v>
      </c>
      <c r="F354" s="5">
        <v>300950</v>
      </c>
      <c r="G354" s="5">
        <v>6069302</v>
      </c>
      <c r="H354" s="27">
        <v>7.1</v>
      </c>
      <c r="I354" s="27">
        <v>11.26</v>
      </c>
      <c r="J354" s="27">
        <v>14.8</v>
      </c>
      <c r="K354" s="60"/>
      <c r="L354" s="5">
        <v>2.14</v>
      </c>
      <c r="N354" s="27">
        <v>9.5</v>
      </c>
      <c r="O354" s="5">
        <f>1.56*300</f>
        <v>468</v>
      </c>
      <c r="AF354" s="5" t="s">
        <v>51</v>
      </c>
    </row>
    <row r="355" spans="1:33" ht="12" customHeight="1">
      <c r="A355" s="5" t="s">
        <v>447</v>
      </c>
      <c r="B355" s="8" t="s">
        <v>446</v>
      </c>
      <c r="C355" s="5" t="s">
        <v>44</v>
      </c>
      <c r="D355" s="9">
        <v>40009</v>
      </c>
      <c r="E355" s="29">
        <v>0.4680555555555555</v>
      </c>
      <c r="F355" s="5">
        <v>300949</v>
      </c>
      <c r="G355" s="5">
        <v>6069388</v>
      </c>
      <c r="H355" s="27">
        <v>6.3</v>
      </c>
      <c r="I355" s="27">
        <v>10.82</v>
      </c>
      <c r="J355" s="27">
        <v>19.7</v>
      </c>
      <c r="K355" s="60"/>
      <c r="L355" s="5">
        <v>4.2</v>
      </c>
      <c r="N355" s="27">
        <v>12.5</v>
      </c>
      <c r="O355" s="5">
        <f>0.79*300</f>
        <v>237</v>
      </c>
      <c r="AF355" s="5" t="s">
        <v>51</v>
      </c>
      <c r="AG355" s="15" t="s">
        <v>448</v>
      </c>
    </row>
    <row r="356" spans="1:32" ht="12" customHeight="1">
      <c r="A356" s="5" t="s">
        <v>449</v>
      </c>
      <c r="B356" s="8" t="s">
        <v>446</v>
      </c>
      <c r="C356" s="5" t="s">
        <v>44</v>
      </c>
      <c r="D356" s="9">
        <v>40010</v>
      </c>
      <c r="E356" s="29">
        <v>0.4895833333333333</v>
      </c>
      <c r="F356" s="5">
        <v>300935</v>
      </c>
      <c r="G356" s="5">
        <v>6069453</v>
      </c>
      <c r="H356" s="27">
        <v>6.95</v>
      </c>
      <c r="I356" s="27">
        <v>10.81</v>
      </c>
      <c r="J356" s="27">
        <v>14.22</v>
      </c>
      <c r="K356" s="60"/>
      <c r="L356" s="5">
        <v>3.8</v>
      </c>
      <c r="N356" s="27">
        <v>9.1</v>
      </c>
      <c r="O356" s="5">
        <f>1.28*300</f>
        <v>384</v>
      </c>
      <c r="AF356" s="5" t="s">
        <v>51</v>
      </c>
    </row>
    <row r="357" spans="1:33" ht="12" customHeight="1">
      <c r="A357" s="5" t="s">
        <v>450</v>
      </c>
      <c r="B357" s="8" t="s">
        <v>446</v>
      </c>
      <c r="C357" s="5" t="s">
        <v>44</v>
      </c>
      <c r="D357" s="9">
        <v>40011</v>
      </c>
      <c r="E357" s="29">
        <v>0.5208333333333334</v>
      </c>
      <c r="F357" s="5">
        <v>301766</v>
      </c>
      <c r="G357" s="5">
        <v>6069199</v>
      </c>
      <c r="H357" s="27">
        <v>6.83</v>
      </c>
      <c r="I357" s="27">
        <v>11.52</v>
      </c>
      <c r="J357" s="27">
        <v>7.68</v>
      </c>
      <c r="K357" s="60"/>
      <c r="L357" s="5">
        <v>3.72</v>
      </c>
      <c r="N357" s="27">
        <v>4.9</v>
      </c>
      <c r="O357" s="5">
        <f>1.3*300</f>
        <v>390</v>
      </c>
      <c r="AF357" s="5" t="s">
        <v>51</v>
      </c>
      <c r="AG357" s="15" t="s">
        <v>448</v>
      </c>
    </row>
    <row r="358" spans="1:33" ht="12" customHeight="1">
      <c r="A358" s="5" t="s">
        <v>451</v>
      </c>
      <c r="B358" s="15" t="s">
        <v>446</v>
      </c>
      <c r="C358" s="5" t="s">
        <v>34</v>
      </c>
      <c r="D358" s="9">
        <v>39952</v>
      </c>
      <c r="E358" s="29">
        <v>0.4618055555555556</v>
      </c>
      <c r="F358" s="5">
        <v>306458</v>
      </c>
      <c r="G358" s="5">
        <v>6070323</v>
      </c>
      <c r="H358" s="27">
        <v>8.66</v>
      </c>
      <c r="I358" s="32">
        <v>15.5</v>
      </c>
      <c r="J358" s="33">
        <v>20.42</v>
      </c>
      <c r="K358" s="36" t="s">
        <v>452</v>
      </c>
      <c r="L358" s="5">
        <v>10.38</v>
      </c>
      <c r="N358" s="27">
        <v>12.49</v>
      </c>
      <c r="O358" s="35">
        <v>195</v>
      </c>
      <c r="Q358" s="17"/>
      <c r="R358" s="17"/>
      <c r="S358" s="17"/>
      <c r="T358" s="17"/>
      <c r="U358" s="17"/>
      <c r="V358" s="17"/>
      <c r="W358" s="17"/>
      <c r="X358" s="17"/>
      <c r="Y358" s="17"/>
      <c r="Z358" s="17"/>
      <c r="AA358" s="17"/>
      <c r="AB358" s="17"/>
      <c r="AC358" s="17"/>
      <c r="AD358" s="17"/>
      <c r="AE358" s="17"/>
      <c r="AF358" s="20" t="s">
        <v>66</v>
      </c>
      <c r="AG358" s="15" t="s">
        <v>453</v>
      </c>
    </row>
    <row r="359" spans="1:33" ht="12" customHeight="1">
      <c r="A359" s="5" t="s">
        <v>454</v>
      </c>
      <c r="B359" s="15" t="s">
        <v>446</v>
      </c>
      <c r="C359" s="5" t="s">
        <v>44</v>
      </c>
      <c r="D359" s="9">
        <v>39959</v>
      </c>
      <c r="E359" s="29">
        <v>0.6180555555555556</v>
      </c>
      <c r="F359" s="17">
        <v>303320</v>
      </c>
      <c r="G359" s="17">
        <v>6071445</v>
      </c>
      <c r="H359" s="18">
        <v>4.57</v>
      </c>
      <c r="I359" s="18">
        <v>14.7</v>
      </c>
      <c r="J359" s="18">
        <v>19.45</v>
      </c>
      <c r="K359" s="36" t="s">
        <v>455</v>
      </c>
      <c r="L359" s="17">
        <v>1.36</v>
      </c>
      <c r="M359" s="17"/>
      <c r="N359" s="18">
        <v>12.12</v>
      </c>
      <c r="O359" s="17">
        <v>40</v>
      </c>
      <c r="P359" s="17">
        <v>1470</v>
      </c>
      <c r="AF359" s="5" t="s">
        <v>51</v>
      </c>
      <c r="AG359" s="15" t="s">
        <v>456</v>
      </c>
    </row>
    <row r="360" spans="1:33" ht="12" customHeight="1">
      <c r="A360" s="5" t="s">
        <v>457</v>
      </c>
      <c r="B360" s="15" t="s">
        <v>446</v>
      </c>
      <c r="C360" s="5" t="s">
        <v>44</v>
      </c>
      <c r="D360" s="9">
        <v>39959</v>
      </c>
      <c r="E360" s="29">
        <v>0.6006944444444444</v>
      </c>
      <c r="F360" s="17">
        <v>303268</v>
      </c>
      <c r="G360" s="17">
        <v>6071228</v>
      </c>
      <c r="H360" s="18">
        <v>7.48</v>
      </c>
      <c r="I360" s="18">
        <v>15.4</v>
      </c>
      <c r="J360" s="18">
        <v>40.3</v>
      </c>
      <c r="K360" s="36" t="s">
        <v>458</v>
      </c>
      <c r="L360" s="17">
        <v>3.26</v>
      </c>
      <c r="M360" s="17"/>
      <c r="N360" s="18">
        <v>26.3</v>
      </c>
      <c r="O360" s="17">
        <v>360</v>
      </c>
      <c r="P360" s="17">
        <v>45</v>
      </c>
      <c r="AF360" s="5" t="s">
        <v>51</v>
      </c>
      <c r="AG360" s="15" t="s">
        <v>459</v>
      </c>
    </row>
    <row r="361" spans="1:33" ht="12" customHeight="1">
      <c r="A361" s="5" t="s">
        <v>460</v>
      </c>
      <c r="B361" s="15" t="s">
        <v>446</v>
      </c>
      <c r="C361" s="5" t="s">
        <v>44</v>
      </c>
      <c r="D361" s="9">
        <v>39959</v>
      </c>
      <c r="E361" s="29">
        <v>0.5972222222222222</v>
      </c>
      <c r="F361" s="17">
        <v>303207</v>
      </c>
      <c r="G361" s="17">
        <v>6071015</v>
      </c>
      <c r="H361" s="18">
        <v>7.42</v>
      </c>
      <c r="I361" s="18">
        <v>15.7</v>
      </c>
      <c r="J361" s="18">
        <v>20.05</v>
      </c>
      <c r="K361" s="40">
        <v>-53</v>
      </c>
      <c r="L361" s="17">
        <v>3.07</v>
      </c>
      <c r="M361" s="17"/>
      <c r="N361" s="18">
        <v>12.44</v>
      </c>
      <c r="O361" s="17">
        <v>450</v>
      </c>
      <c r="P361" s="17">
        <v>50</v>
      </c>
      <c r="AF361" s="5" t="s">
        <v>51</v>
      </c>
      <c r="AG361" s="15" t="s">
        <v>461</v>
      </c>
    </row>
    <row r="362" spans="1:33" ht="12" customHeight="1">
      <c r="A362" s="5" t="s">
        <v>462</v>
      </c>
      <c r="B362" s="15" t="s">
        <v>446</v>
      </c>
      <c r="C362" s="5" t="s">
        <v>44</v>
      </c>
      <c r="D362" s="9">
        <v>39959</v>
      </c>
      <c r="E362" s="29">
        <v>0.576388888888889</v>
      </c>
      <c r="F362" s="17">
        <v>303149</v>
      </c>
      <c r="G362" s="17">
        <v>6070784</v>
      </c>
      <c r="H362" s="18">
        <v>6.84</v>
      </c>
      <c r="I362" s="18">
        <v>15.7</v>
      </c>
      <c r="J362" s="18">
        <v>17.85</v>
      </c>
      <c r="K362" s="36" t="s">
        <v>463</v>
      </c>
      <c r="L362" s="17">
        <v>3.76</v>
      </c>
      <c r="M362" s="17"/>
      <c r="N362" s="18">
        <v>11.12</v>
      </c>
      <c r="O362" s="17">
        <v>270</v>
      </c>
      <c r="P362" s="17">
        <v>130</v>
      </c>
      <c r="AG362" s="15" t="s">
        <v>464</v>
      </c>
    </row>
    <row r="363" spans="1:33" ht="12" customHeight="1">
      <c r="A363" s="5" t="s">
        <v>465</v>
      </c>
      <c r="B363" s="15" t="s">
        <v>446</v>
      </c>
      <c r="C363" s="5" t="s">
        <v>44</v>
      </c>
      <c r="D363" s="9">
        <v>39966</v>
      </c>
      <c r="E363" s="29">
        <v>0.49652777777777773</v>
      </c>
      <c r="F363" s="17">
        <v>304925</v>
      </c>
      <c r="G363" s="17">
        <v>6071438</v>
      </c>
      <c r="H363" s="18">
        <v>7.06</v>
      </c>
      <c r="I363" s="18">
        <v>14.68</v>
      </c>
      <c r="J363" s="18">
        <v>4.22</v>
      </c>
      <c r="K363" s="40">
        <v>-26.3</v>
      </c>
      <c r="L363" s="17">
        <v>6.9</v>
      </c>
      <c r="M363" s="17"/>
      <c r="N363" s="18">
        <v>3.418</v>
      </c>
      <c r="O363" s="17">
        <v>480</v>
      </c>
      <c r="P363" s="17">
        <v>90</v>
      </c>
      <c r="AF363" s="5" t="s">
        <v>51</v>
      </c>
      <c r="AG363" s="15" t="s">
        <v>466</v>
      </c>
    </row>
    <row r="364" spans="1:33" ht="12" customHeight="1">
      <c r="A364" s="5" t="s">
        <v>467</v>
      </c>
      <c r="B364" s="15" t="s">
        <v>446</v>
      </c>
      <c r="C364" s="5" t="s">
        <v>44</v>
      </c>
      <c r="D364" s="9">
        <v>39966</v>
      </c>
      <c r="E364" s="29">
        <v>0.47222222222222227</v>
      </c>
      <c r="F364" s="17">
        <v>304779</v>
      </c>
      <c r="G364" s="17">
        <v>6071101</v>
      </c>
      <c r="H364" s="18">
        <v>5.04</v>
      </c>
      <c r="I364" s="18">
        <v>14.81</v>
      </c>
      <c r="J364" s="18">
        <v>12.295</v>
      </c>
      <c r="K364" s="40">
        <v>145.7</v>
      </c>
      <c r="L364" s="17">
        <v>7.2</v>
      </c>
      <c r="M364" s="17"/>
      <c r="N364" s="18">
        <v>9.923</v>
      </c>
      <c r="O364" s="17">
        <v>35</v>
      </c>
      <c r="P364" s="17">
        <v>290</v>
      </c>
      <c r="AG364" s="15" t="s">
        <v>468</v>
      </c>
    </row>
    <row r="365" spans="1:33" ht="12" customHeight="1">
      <c r="A365" s="5" t="s">
        <v>469</v>
      </c>
      <c r="B365" s="15" t="s">
        <v>446</v>
      </c>
      <c r="C365" s="5" t="s">
        <v>44</v>
      </c>
      <c r="D365" s="9">
        <v>39966</v>
      </c>
      <c r="E365" s="29">
        <v>0.513888888888889</v>
      </c>
      <c r="F365" s="17">
        <v>304551</v>
      </c>
      <c r="G365" s="17">
        <v>6070617</v>
      </c>
      <c r="H365" s="18">
        <v>6.99</v>
      </c>
      <c r="I365" s="18">
        <v>15.28</v>
      </c>
      <c r="J365" s="18">
        <v>13.857</v>
      </c>
      <c r="K365" s="40">
        <v>-51.4</v>
      </c>
      <c r="L365" s="17">
        <v>2.63</v>
      </c>
      <c r="M365" s="17"/>
      <c r="N365" s="18">
        <v>11.06</v>
      </c>
      <c r="O365" s="17">
        <v>414</v>
      </c>
      <c r="P365" s="17">
        <v>84</v>
      </c>
      <c r="AF365" s="5" t="s">
        <v>51</v>
      </c>
      <c r="AG365" s="15" t="s">
        <v>470</v>
      </c>
    </row>
    <row r="366" spans="1:33" ht="12" customHeight="1">
      <c r="A366" s="5" t="s">
        <v>471</v>
      </c>
      <c r="B366" s="15" t="s">
        <v>446</v>
      </c>
      <c r="C366" s="5" t="s">
        <v>44</v>
      </c>
      <c r="D366" s="9">
        <v>39966</v>
      </c>
      <c r="E366" s="29">
        <v>0.5243055555555556</v>
      </c>
      <c r="F366" s="17">
        <v>304440</v>
      </c>
      <c r="G366" s="17">
        <v>6070388</v>
      </c>
      <c r="H366" s="18">
        <v>6.83</v>
      </c>
      <c r="I366" s="18">
        <v>14.69</v>
      </c>
      <c r="J366" s="18">
        <v>17.225</v>
      </c>
      <c r="K366" s="40">
        <v>-13.2</v>
      </c>
      <c r="L366" s="17">
        <v>6.93</v>
      </c>
      <c r="M366" s="17"/>
      <c r="N366" s="18">
        <v>13.93</v>
      </c>
      <c r="O366" s="17">
        <v>237</v>
      </c>
      <c r="P366" s="17">
        <v>32</v>
      </c>
      <c r="AG366" s="15" t="s">
        <v>472</v>
      </c>
    </row>
    <row r="367" spans="1:33" ht="12" customHeight="1">
      <c r="A367" s="5" t="s">
        <v>473</v>
      </c>
      <c r="B367" s="15" t="s">
        <v>446</v>
      </c>
      <c r="C367" s="5" t="s">
        <v>44</v>
      </c>
      <c r="D367" s="9">
        <v>39966</v>
      </c>
      <c r="E367" s="29">
        <v>0.5694444444444444</v>
      </c>
      <c r="F367" s="17">
        <v>304287</v>
      </c>
      <c r="G367" s="17">
        <v>6069998</v>
      </c>
      <c r="H367" s="18">
        <v>7.02</v>
      </c>
      <c r="I367" s="18">
        <v>14.45</v>
      </c>
      <c r="J367" s="18">
        <v>10.23</v>
      </c>
      <c r="K367" s="40">
        <v>-23.5</v>
      </c>
      <c r="L367" s="17">
        <v>3.81</v>
      </c>
      <c r="M367" s="17"/>
      <c r="N367" s="18">
        <v>8.32</v>
      </c>
      <c r="O367" s="17">
        <v>387</v>
      </c>
      <c r="P367" s="17"/>
      <c r="AG367" s="15" t="s">
        <v>474</v>
      </c>
    </row>
    <row r="368" spans="1:16" ht="12" customHeight="1">
      <c r="A368" s="5" t="s">
        <v>475</v>
      </c>
      <c r="B368" s="15" t="s">
        <v>446</v>
      </c>
      <c r="C368" s="5" t="s">
        <v>44</v>
      </c>
      <c r="D368" s="9">
        <v>39948</v>
      </c>
      <c r="E368" s="29">
        <v>0.6597222222222222</v>
      </c>
      <c r="F368" s="17">
        <v>305218</v>
      </c>
      <c r="G368" s="17">
        <v>6071734</v>
      </c>
      <c r="H368" s="18">
        <v>6.92</v>
      </c>
      <c r="I368" s="18">
        <v>14.9</v>
      </c>
      <c r="J368" s="18">
        <v>16.7</v>
      </c>
      <c r="K368" s="40">
        <v>220</v>
      </c>
      <c r="L368" s="17"/>
      <c r="M368" s="17"/>
      <c r="N368" s="18">
        <v>10.13</v>
      </c>
      <c r="O368" s="17">
        <v>624</v>
      </c>
      <c r="P368" s="17"/>
    </row>
    <row r="369" spans="1:32" ht="12" customHeight="1">
      <c r="A369" s="5" t="s">
        <v>475</v>
      </c>
      <c r="B369" s="15" t="s">
        <v>446</v>
      </c>
      <c r="C369" s="5" t="s">
        <v>44</v>
      </c>
      <c r="D369" s="9">
        <v>39987</v>
      </c>
      <c r="E369" s="29">
        <v>0.5833333333333334</v>
      </c>
      <c r="F369" s="17"/>
      <c r="G369" s="17"/>
      <c r="H369" s="18">
        <v>6.74</v>
      </c>
      <c r="I369" s="18">
        <v>12.4</v>
      </c>
      <c r="J369" s="18">
        <v>4.605</v>
      </c>
      <c r="K369" s="40">
        <v>144.5</v>
      </c>
      <c r="L369" s="17">
        <v>3.76</v>
      </c>
      <c r="M369" s="17"/>
      <c r="N369" s="18">
        <v>29.96</v>
      </c>
      <c r="O369" s="17">
        <v>216</v>
      </c>
      <c r="P369" s="17"/>
      <c r="AF369" s="5" t="s">
        <v>51</v>
      </c>
    </row>
    <row r="370" spans="1:33" ht="12" customHeight="1">
      <c r="A370" s="5" t="s">
        <v>476</v>
      </c>
      <c r="B370" s="15" t="s">
        <v>446</v>
      </c>
      <c r="C370" s="5" t="s">
        <v>44</v>
      </c>
      <c r="D370" s="9">
        <v>39948</v>
      </c>
      <c r="E370" s="29">
        <v>0.6666666666666666</v>
      </c>
      <c r="F370" s="17">
        <v>305219</v>
      </c>
      <c r="G370" s="17">
        <v>6071312</v>
      </c>
      <c r="H370" s="18">
        <v>6.16</v>
      </c>
      <c r="I370" s="18">
        <v>14.2</v>
      </c>
      <c r="J370" s="18">
        <v>21.9</v>
      </c>
      <c r="K370" s="40">
        <v>93</v>
      </c>
      <c r="L370" s="17"/>
      <c r="M370" s="17"/>
      <c r="N370" s="18">
        <v>13.3</v>
      </c>
      <c r="O370" s="17">
        <v>348</v>
      </c>
      <c r="P370" s="17"/>
      <c r="AF370" s="5" t="s">
        <v>66</v>
      </c>
      <c r="AG370" s="15" t="s">
        <v>477</v>
      </c>
    </row>
    <row r="371" spans="1:33" ht="12" customHeight="1">
      <c r="A371" s="5" t="s">
        <v>476</v>
      </c>
      <c r="B371" s="15" t="s">
        <v>446</v>
      </c>
      <c r="C371" s="5" t="s">
        <v>44</v>
      </c>
      <c r="D371" s="9">
        <v>39987</v>
      </c>
      <c r="E371" s="29">
        <v>0.5</v>
      </c>
      <c r="F371" s="17">
        <v>305350</v>
      </c>
      <c r="G371" s="17">
        <v>6071350</v>
      </c>
      <c r="H371" s="18">
        <v>3</v>
      </c>
      <c r="I371" s="18">
        <v>11.7</v>
      </c>
      <c r="J371" s="18">
        <v>30.833</v>
      </c>
      <c r="K371" s="40">
        <v>204.2</v>
      </c>
      <c r="L371" s="17">
        <v>6.93</v>
      </c>
      <c r="M371" s="17"/>
      <c r="N371" s="18">
        <v>20.033</v>
      </c>
      <c r="O371" s="17">
        <v>0</v>
      </c>
      <c r="P371" s="17">
        <v>8000</v>
      </c>
      <c r="AF371" s="5" t="s">
        <v>51</v>
      </c>
      <c r="AG371" s="15" t="s">
        <v>478</v>
      </c>
    </row>
    <row r="372" spans="1:33" ht="12" customHeight="1">
      <c r="A372" s="5" t="s">
        <v>479</v>
      </c>
      <c r="B372" s="15" t="s">
        <v>446</v>
      </c>
      <c r="C372" s="5" t="s">
        <v>44</v>
      </c>
      <c r="D372" s="9">
        <v>39948</v>
      </c>
      <c r="E372" s="29">
        <v>0.6736111111111112</v>
      </c>
      <c r="F372" s="17">
        <v>305240</v>
      </c>
      <c r="G372" s="17">
        <v>6070929</v>
      </c>
      <c r="H372" s="18">
        <v>6.4</v>
      </c>
      <c r="I372" s="18">
        <v>13.5</v>
      </c>
      <c r="J372" s="18">
        <v>22</v>
      </c>
      <c r="K372" s="40">
        <v>76</v>
      </c>
      <c r="L372" s="17"/>
      <c r="M372" s="17"/>
      <c r="N372" s="18">
        <v>13.6</v>
      </c>
      <c r="O372" s="17">
        <v>162</v>
      </c>
      <c r="P372" s="17"/>
      <c r="AF372" s="5" t="s">
        <v>66</v>
      </c>
      <c r="AG372" s="15" t="s">
        <v>480</v>
      </c>
    </row>
    <row r="373" spans="1:33" ht="12" customHeight="1">
      <c r="A373" s="5" t="s">
        <v>479</v>
      </c>
      <c r="B373" s="15" t="s">
        <v>446</v>
      </c>
      <c r="C373" s="5" t="s">
        <v>44</v>
      </c>
      <c r="D373" s="9">
        <v>39987</v>
      </c>
      <c r="E373" s="29">
        <v>0.513888888888889</v>
      </c>
      <c r="F373" s="17"/>
      <c r="G373" s="17"/>
      <c r="H373" s="18"/>
      <c r="I373" s="18"/>
      <c r="J373" s="18"/>
      <c r="K373" s="40"/>
      <c r="L373" s="17"/>
      <c r="M373" s="17"/>
      <c r="N373" s="18"/>
      <c r="O373" s="17"/>
      <c r="P373" s="17"/>
      <c r="AF373" s="5" t="s">
        <v>51</v>
      </c>
      <c r="AG373" s="15" t="s">
        <v>481</v>
      </c>
    </row>
    <row r="374" spans="1:33" ht="12" customHeight="1">
      <c r="A374" s="5" t="s">
        <v>482</v>
      </c>
      <c r="B374" s="15" t="s">
        <v>446</v>
      </c>
      <c r="C374" s="5" t="s">
        <v>44</v>
      </c>
      <c r="D374" s="9">
        <v>39948</v>
      </c>
      <c r="E374" s="29">
        <v>0.6666666666666666</v>
      </c>
      <c r="F374" s="17">
        <v>305249</v>
      </c>
      <c r="G374" s="17">
        <v>6070517</v>
      </c>
      <c r="H374" s="18">
        <v>7.84</v>
      </c>
      <c r="I374" s="18">
        <v>11.8</v>
      </c>
      <c r="J374" s="18">
        <v>11.21</v>
      </c>
      <c r="K374" s="40">
        <v>110</v>
      </c>
      <c r="L374" s="17"/>
      <c r="M374" s="17"/>
      <c r="N374" s="18">
        <v>6.61</v>
      </c>
      <c r="O374" s="17">
        <v>396</v>
      </c>
      <c r="P374" s="17"/>
      <c r="AF374" s="5" t="s">
        <v>66</v>
      </c>
      <c r="AG374" s="15" t="s">
        <v>483</v>
      </c>
    </row>
    <row r="375" spans="1:33" ht="12" customHeight="1">
      <c r="A375" s="5" t="s">
        <v>482</v>
      </c>
      <c r="B375" s="15" t="s">
        <v>446</v>
      </c>
      <c r="C375" s="5" t="s">
        <v>44</v>
      </c>
      <c r="D375" s="9">
        <v>39987</v>
      </c>
      <c r="E375" s="29">
        <v>0.548611111111111</v>
      </c>
      <c r="F375" s="17">
        <v>305388</v>
      </c>
      <c r="G375" s="17">
        <v>6070633</v>
      </c>
      <c r="H375" s="18">
        <v>8.5</v>
      </c>
      <c r="I375" s="18">
        <v>12.2</v>
      </c>
      <c r="J375" s="18">
        <v>9.267</v>
      </c>
      <c r="K375" s="40">
        <v>194.1</v>
      </c>
      <c r="L375" s="17">
        <v>3.94</v>
      </c>
      <c r="M375" s="17"/>
      <c r="N375" s="18">
        <v>6.02</v>
      </c>
      <c r="O375" s="17">
        <v>420</v>
      </c>
      <c r="P375" s="17"/>
      <c r="AF375" s="5" t="s">
        <v>51</v>
      </c>
      <c r="AG375" s="15" t="s">
        <v>484</v>
      </c>
    </row>
    <row r="376" spans="1:33" ht="12" customHeight="1">
      <c r="A376" s="5" t="s">
        <v>485</v>
      </c>
      <c r="B376" s="15" t="s">
        <v>446</v>
      </c>
      <c r="C376" s="5" t="s">
        <v>44</v>
      </c>
      <c r="D376" s="9">
        <v>39948</v>
      </c>
      <c r="E376" s="29">
        <v>0.6736111111111112</v>
      </c>
      <c r="F376" s="17">
        <v>305266</v>
      </c>
      <c r="G376" s="17">
        <v>6070155</v>
      </c>
      <c r="H376" s="18">
        <v>8.18</v>
      </c>
      <c r="I376" s="18">
        <v>11.8</v>
      </c>
      <c r="J376" s="18">
        <v>39.2</v>
      </c>
      <c r="K376" s="40">
        <v>110</v>
      </c>
      <c r="L376" s="17"/>
      <c r="M376" s="17"/>
      <c r="N376" s="18">
        <v>25.1</v>
      </c>
      <c r="O376" s="17">
        <v>363</v>
      </c>
      <c r="P376" s="17"/>
      <c r="AF376" s="5" t="s">
        <v>66</v>
      </c>
      <c r="AG376" s="15" t="s">
        <v>486</v>
      </c>
    </row>
    <row r="377" spans="1:33" ht="12" customHeight="1">
      <c r="A377" s="5" t="s">
        <v>485</v>
      </c>
      <c r="B377" s="15" t="s">
        <v>446</v>
      </c>
      <c r="C377" s="5" t="s">
        <v>44</v>
      </c>
      <c r="D377" s="9">
        <v>39987</v>
      </c>
      <c r="E377" s="29">
        <v>0.5243055555555556</v>
      </c>
      <c r="F377" s="17">
        <v>305415</v>
      </c>
      <c r="G377" s="17">
        <v>6070283</v>
      </c>
      <c r="H377" s="18">
        <v>8.48</v>
      </c>
      <c r="I377" s="18">
        <v>11.5</v>
      </c>
      <c r="J377" s="18">
        <v>7.353</v>
      </c>
      <c r="K377" s="40">
        <v>132.3</v>
      </c>
      <c r="L377" s="17">
        <v>0.9</v>
      </c>
      <c r="M377" s="17"/>
      <c r="N377" s="18">
        <v>4.7</v>
      </c>
      <c r="O377" s="17">
        <v>639</v>
      </c>
      <c r="P377" s="17"/>
      <c r="AF377" s="5" t="s">
        <v>81</v>
      </c>
      <c r="AG377" s="15" t="s">
        <v>487</v>
      </c>
    </row>
    <row r="378" spans="1:33" ht="12" customHeight="1">
      <c r="A378" s="5" t="s">
        <v>488</v>
      </c>
      <c r="B378" s="15" t="s">
        <v>446</v>
      </c>
      <c r="C378" s="5" t="s">
        <v>44</v>
      </c>
      <c r="D378" s="9">
        <v>39982</v>
      </c>
      <c r="E378" s="29">
        <v>0.611111111111111</v>
      </c>
      <c r="F378" s="17">
        <v>308257</v>
      </c>
      <c r="G378" s="17">
        <v>6070821</v>
      </c>
      <c r="H378" s="18">
        <v>2.78</v>
      </c>
      <c r="I378" s="18">
        <v>14.4</v>
      </c>
      <c r="J378" s="18">
        <v>15.43</v>
      </c>
      <c r="K378" s="40">
        <v>408</v>
      </c>
      <c r="L378" s="17"/>
      <c r="M378" s="17"/>
      <c r="N378" s="18">
        <v>8.9</v>
      </c>
      <c r="O378" s="17"/>
      <c r="P378" s="17">
        <v>1955</v>
      </c>
      <c r="AF378" s="5" t="s">
        <v>489</v>
      </c>
      <c r="AG378" s="15" t="s">
        <v>490</v>
      </c>
    </row>
    <row r="379" spans="1:33" ht="12" customHeight="1">
      <c r="A379" s="5" t="s">
        <v>491</v>
      </c>
      <c r="B379" s="15" t="s">
        <v>446</v>
      </c>
      <c r="C379" s="5" t="s">
        <v>44</v>
      </c>
      <c r="D379" s="9">
        <v>39982</v>
      </c>
      <c r="E379" s="29">
        <v>0.6145833333333334</v>
      </c>
      <c r="F379" s="17">
        <v>308267</v>
      </c>
      <c r="G379" s="17">
        <v>6070727</v>
      </c>
      <c r="H379" s="18">
        <v>5.63</v>
      </c>
      <c r="I379" s="18">
        <v>15.2</v>
      </c>
      <c r="J379" s="18">
        <v>15.45</v>
      </c>
      <c r="K379" s="40">
        <v>-9</v>
      </c>
      <c r="L379" s="17"/>
      <c r="M379" s="17"/>
      <c r="N379" s="18">
        <v>7.45</v>
      </c>
      <c r="O379" s="17"/>
      <c r="P379" s="17">
        <v>240</v>
      </c>
      <c r="AF379" s="5" t="s">
        <v>489</v>
      </c>
      <c r="AG379" s="15" t="s">
        <v>492</v>
      </c>
    </row>
    <row r="380" spans="1:33" ht="12" customHeight="1">
      <c r="A380" s="5" t="s">
        <v>493</v>
      </c>
      <c r="B380" s="15" t="s">
        <v>446</v>
      </c>
      <c r="C380" s="5" t="s">
        <v>44</v>
      </c>
      <c r="D380" s="9">
        <v>39982</v>
      </c>
      <c r="E380" s="29">
        <v>0.49652777777777773</v>
      </c>
      <c r="F380" s="17">
        <v>308586</v>
      </c>
      <c r="G380" s="17">
        <v>6070840</v>
      </c>
      <c r="H380" s="18">
        <v>5.49</v>
      </c>
      <c r="I380" s="18">
        <v>15.3</v>
      </c>
      <c r="J380" s="18">
        <v>13.85</v>
      </c>
      <c r="K380" s="40">
        <v>-170</v>
      </c>
      <c r="L380" s="17">
        <v>2.45</v>
      </c>
      <c r="M380" s="17"/>
      <c r="N380" s="18">
        <v>6.64</v>
      </c>
      <c r="O380" s="17"/>
      <c r="P380" s="17">
        <v>305</v>
      </c>
      <c r="AF380" s="5" t="s">
        <v>489</v>
      </c>
      <c r="AG380" s="15" t="s">
        <v>494</v>
      </c>
    </row>
    <row r="381" spans="1:33" ht="12" customHeight="1">
      <c r="A381" s="5" t="s">
        <v>495</v>
      </c>
      <c r="B381" s="15" t="s">
        <v>446</v>
      </c>
      <c r="C381" s="5" t="s">
        <v>44</v>
      </c>
      <c r="D381" s="9">
        <v>39982</v>
      </c>
      <c r="E381" s="29">
        <v>0.5263888888888889</v>
      </c>
      <c r="F381" s="17">
        <v>308628</v>
      </c>
      <c r="G381" s="17">
        <v>6070718</v>
      </c>
      <c r="H381" s="18">
        <v>5.72</v>
      </c>
      <c r="I381" s="18">
        <v>15.4</v>
      </c>
      <c r="J381" s="18">
        <v>15.4</v>
      </c>
      <c r="K381" s="40">
        <v>32</v>
      </c>
      <c r="L381" s="17"/>
      <c r="M381" s="17"/>
      <c r="N381" s="18">
        <v>7.37</v>
      </c>
      <c r="O381" s="17"/>
      <c r="P381" s="17">
        <v>515</v>
      </c>
      <c r="AF381" s="5" t="s">
        <v>489</v>
      </c>
      <c r="AG381" s="15" t="s">
        <v>496</v>
      </c>
    </row>
    <row r="382" spans="1:33" ht="12" customHeight="1">
      <c r="A382" s="5" t="s">
        <v>497</v>
      </c>
      <c r="B382" s="15" t="s">
        <v>446</v>
      </c>
      <c r="C382" s="5" t="s">
        <v>44</v>
      </c>
      <c r="D382" s="9">
        <v>39982</v>
      </c>
      <c r="E382" s="29">
        <v>0.59375</v>
      </c>
      <c r="F382" s="17">
        <v>308934</v>
      </c>
      <c r="G382" s="17">
        <v>6070863</v>
      </c>
      <c r="H382" s="18">
        <v>7.34</v>
      </c>
      <c r="I382" s="18">
        <v>14.9</v>
      </c>
      <c r="J382" s="18">
        <v>8.94</v>
      </c>
      <c r="K382" s="40">
        <v>-249</v>
      </c>
      <c r="L382" s="17"/>
      <c r="M382" s="17"/>
      <c r="N382" s="18">
        <v>4.35</v>
      </c>
      <c r="O382" s="17">
        <v>594</v>
      </c>
      <c r="P382" s="17"/>
      <c r="AF382" s="5" t="s">
        <v>489</v>
      </c>
      <c r="AG382" s="15" t="s">
        <v>498</v>
      </c>
    </row>
    <row r="383" spans="1:33" ht="12" customHeight="1">
      <c r="A383" s="5" t="s">
        <v>499</v>
      </c>
      <c r="B383" s="15" t="s">
        <v>446</v>
      </c>
      <c r="C383" s="5" t="s">
        <v>44</v>
      </c>
      <c r="D383" s="9">
        <v>39982</v>
      </c>
      <c r="E383" s="29">
        <v>0.5520833333333334</v>
      </c>
      <c r="F383" s="5">
        <v>308972</v>
      </c>
      <c r="G383" s="5">
        <v>6070721</v>
      </c>
      <c r="H383" s="5">
        <v>7.31</v>
      </c>
      <c r="I383" s="5">
        <v>15.4</v>
      </c>
      <c r="J383" s="27">
        <v>10.53</v>
      </c>
      <c r="K383" s="5">
        <v>-277</v>
      </c>
      <c r="N383" s="27">
        <v>4.4</v>
      </c>
      <c r="O383" s="5">
        <v>663</v>
      </c>
      <c r="AF383" s="5" t="s">
        <v>489</v>
      </c>
      <c r="AG383" s="15" t="s">
        <v>500</v>
      </c>
    </row>
    <row r="384" spans="1:33" ht="12" customHeight="1">
      <c r="A384" s="5" t="s">
        <v>501</v>
      </c>
      <c r="B384" s="15" t="s">
        <v>446</v>
      </c>
      <c r="C384" s="5" t="s">
        <v>44</v>
      </c>
      <c r="D384" s="9">
        <v>39982</v>
      </c>
      <c r="E384" s="29">
        <v>0.576388888888889</v>
      </c>
      <c r="F384" s="5">
        <v>309240</v>
      </c>
      <c r="G384" s="5">
        <v>6070780</v>
      </c>
      <c r="H384" s="5">
        <v>7.01</v>
      </c>
      <c r="I384" s="5">
        <v>14.8</v>
      </c>
      <c r="J384" s="27">
        <v>9.25</v>
      </c>
      <c r="K384" s="5">
        <v>-22</v>
      </c>
      <c r="N384" s="27">
        <v>4.99</v>
      </c>
      <c r="O384" s="5">
        <v>564</v>
      </c>
      <c r="AF384" s="5" t="s">
        <v>489</v>
      </c>
      <c r="AG384" s="15" t="s">
        <v>502</v>
      </c>
    </row>
    <row r="385" spans="1:33" ht="12" customHeight="1">
      <c r="A385" s="5" t="s">
        <v>503</v>
      </c>
      <c r="B385" s="15" t="s">
        <v>446</v>
      </c>
      <c r="C385" s="5" t="s">
        <v>44</v>
      </c>
      <c r="D385" s="67">
        <v>39982</v>
      </c>
      <c r="E385" s="29">
        <v>0.5659722222222222</v>
      </c>
      <c r="F385" s="5">
        <v>309276</v>
      </c>
      <c r="G385" s="5">
        <v>6070659</v>
      </c>
      <c r="H385" s="5">
        <v>7.56</v>
      </c>
      <c r="I385" s="5">
        <v>14.8</v>
      </c>
      <c r="J385" s="27">
        <v>7.44</v>
      </c>
      <c r="K385" s="5">
        <v>-163</v>
      </c>
      <c r="N385" s="27">
        <v>3.44</v>
      </c>
      <c r="O385" s="5">
        <v>486</v>
      </c>
      <c r="AF385" s="5" t="s">
        <v>489</v>
      </c>
      <c r="AG385" s="15" t="s">
        <v>504</v>
      </c>
    </row>
    <row r="386" ht="12" customHeight="1">
      <c r="AG386" s="5"/>
    </row>
  </sheetData>
  <mergeCells count="9">
    <mergeCell ref="H1:P1"/>
    <mergeCell ref="Q1:AE1"/>
    <mergeCell ref="AF1:AF3"/>
    <mergeCell ref="AG1:AG3"/>
    <mergeCell ref="H2:H3"/>
    <mergeCell ref="C1:C3"/>
    <mergeCell ref="D1:D3"/>
    <mergeCell ref="E1:E3"/>
    <mergeCell ref="F1:G2"/>
  </mergeCells>
  <dataValidations count="1">
    <dataValidation type="list" allowBlank="1" showInputMessage="1" showErrorMessage="1" sqref="C268:C385 C230:C234 C213:C216 C209:C211 C236 C238:C240 C242:C247 C249:C266 C222:C228 C220 C218 C4:C207">
      <formula1>$BZ$2:$BZ$3</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bzammit</cp:lastModifiedBy>
  <dcterms:created xsi:type="dcterms:W3CDTF">2009-07-21T08:31:35Z</dcterms:created>
  <dcterms:modified xsi:type="dcterms:W3CDTF">2009-07-21T08:32:28Z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