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an\Desktop\"/>
    </mc:Choice>
  </mc:AlternateContent>
  <workbookProtection lockStructure="1"/>
  <bookViews>
    <workbookView xWindow="0" yWindow="0" windowWidth="28800" windowHeight="13500"/>
  </bookViews>
  <sheets>
    <sheet name="Scoresheet" sheetId="2" r:id="rId1"/>
    <sheet name="R" sheetId="3" r:id="rId2"/>
  </sheets>
  <calcPr calcId="162913"/>
</workbook>
</file>

<file path=xl/calcChain.xml><?xml version="1.0" encoding="utf-8"?>
<calcChain xmlns="http://schemas.openxmlformats.org/spreadsheetml/2006/main">
  <c r="F20" i="2" l="1"/>
  <c r="F46" i="2" l="1"/>
  <c r="F47" i="2"/>
  <c r="F48" i="2"/>
  <c r="F49" i="2"/>
  <c r="F50" i="2"/>
  <c r="F41" i="2"/>
  <c r="F42" i="2"/>
  <c r="F43" i="2"/>
  <c r="F36" i="2"/>
  <c r="F37" i="2"/>
  <c r="F38" i="2"/>
  <c r="F35" i="2"/>
  <c r="F31" i="2"/>
  <c r="F32" i="2"/>
  <c r="F33" i="2"/>
  <c r="F27" i="2"/>
  <c r="F28" i="2"/>
  <c r="F10" i="2"/>
  <c r="F11" i="2"/>
  <c r="F12" i="2"/>
  <c r="F13" i="2"/>
  <c r="F16" i="2"/>
  <c r="F17" i="2"/>
  <c r="F45" i="2" l="1"/>
  <c r="H45" i="2" s="1"/>
  <c r="F40" i="2"/>
  <c r="H44" i="2" s="1"/>
  <c r="H35" i="2"/>
  <c r="F30" i="2"/>
  <c r="H30" i="2" s="1"/>
  <c r="F26" i="2"/>
  <c r="H29" i="2" s="1"/>
  <c r="F19" i="2"/>
  <c r="F21" i="2"/>
  <c r="F22" i="2"/>
  <c r="F23" i="2"/>
  <c r="F24" i="2"/>
  <c r="F15" i="2"/>
  <c r="H18" i="2" s="1"/>
  <c r="F9" i="2"/>
  <c r="H14" i="2" s="1"/>
  <c r="B15" i="3"/>
  <c r="B16" i="3"/>
  <c r="B17" i="3"/>
  <c r="B18" i="3"/>
  <c r="B12" i="3"/>
  <c r="B13" i="3"/>
  <c r="B14" i="3"/>
  <c r="B26" i="3"/>
  <c r="B21" i="3"/>
  <c r="B22" i="3"/>
  <c r="B23" i="3"/>
  <c r="B24" i="3"/>
  <c r="B25" i="3"/>
  <c r="H19" i="2" l="1"/>
  <c r="H15" i="2"/>
  <c r="H40" i="2"/>
  <c r="H39" i="2"/>
  <c r="H34" i="2"/>
  <c r="H26" i="2"/>
  <c r="H25" i="2"/>
  <c r="H9" i="2"/>
  <c r="F60" i="2" l="1"/>
  <c r="F52" i="2"/>
  <c r="B9" i="3" l="1"/>
  <c r="B7" i="3"/>
  <c r="B11" i="3"/>
  <c r="B8" i="3"/>
  <c r="B10" i="3"/>
  <c r="B20" i="3" l="1"/>
  <c r="B28" i="3" s="1"/>
  <c r="F54" i="2" s="1"/>
  <c r="F57" i="2" l="1"/>
  <c r="F63" i="2" s="1"/>
</calcChain>
</file>

<file path=xl/sharedStrings.xml><?xml version="1.0" encoding="utf-8"?>
<sst xmlns="http://schemas.openxmlformats.org/spreadsheetml/2006/main" count="154" uniqueCount="154">
  <si>
    <t>Score</t>
  </si>
  <si>
    <t>Possible</t>
  </si>
  <si>
    <t>Not Likely</t>
  </si>
  <si>
    <t>none</t>
  </si>
  <si>
    <t>confined</t>
  </si>
  <si>
    <t>semi-confined</t>
  </si>
  <si>
    <t>unconfined (covered)</t>
  </si>
  <si>
    <t xml:space="preserve">unconfined </t>
  </si>
  <si>
    <t>Sand,gravel or Fill</t>
  </si>
  <si>
    <t>&gt;10 000 mg/L</t>
  </si>
  <si>
    <t>hazardous</t>
  </si>
  <si>
    <t>reactive</t>
  </si>
  <si>
    <t>organic/nutrient</t>
  </si>
  <si>
    <t>1a</t>
  </si>
  <si>
    <t>1b</t>
  </si>
  <si>
    <t>1c</t>
  </si>
  <si>
    <t>1d</t>
  </si>
  <si>
    <t>1e</t>
  </si>
  <si>
    <t>2a</t>
  </si>
  <si>
    <t>2b</t>
  </si>
  <si>
    <t>2c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</si>
  <si>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</si>
  <si>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</si>
  <si>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</si>
  <si>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</si>
  <si>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</si>
  <si>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</si>
  <si>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</si>
  <si>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</si>
  <si>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</si>
  <si>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</si>
  <si>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</si>
  <si>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</si>
  <si>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</si>
  <si>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</si>
  <si>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</si>
  <si>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</si>
  <si>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</si>
  <si>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</si>
  <si>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</si>
  <si>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</si>
  <si>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</si>
  <si>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</si>
  <si>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</si>
  <si>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</si>
  <si>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</si>
  <si>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8e</t>
  </si>
  <si>
    <t>8f</t>
  </si>
  <si>
    <t>Y</t>
  </si>
  <si>
    <t>Clay or crystalline rock</t>
  </si>
  <si>
    <t>Silt, fractured rock or limestone</t>
  </si>
  <si>
    <t>Points</t>
  </si>
  <si>
    <t>Rating</t>
  </si>
  <si>
    <t>If 8a = Y, then Cat 1</t>
  </si>
  <si>
    <t>If rating &gt;24 but &lt;45, then Cat 2</t>
  </si>
  <si>
    <t>If rating &lt;25, then Cat 1</t>
  </si>
  <si>
    <t>&gt;20m to 50 m</t>
  </si>
  <si>
    <t>&gt;10m to 20 m</t>
  </si>
  <si>
    <t>&gt;5m to10 m</t>
  </si>
  <si>
    <t>2 m or less</t>
  </si>
  <si>
    <t>greater than 50m</t>
  </si>
  <si>
    <t>&gt;5000 to10000 mg/L</t>
  </si>
  <si>
    <t>&gt;1500 to 5000 mg/L</t>
  </si>
  <si>
    <t>1500 mg/L or less</t>
  </si>
  <si>
    <t>Very Large (&gt;30ML )</t>
  </si>
  <si>
    <t>Large (&gt;10ML to 30 ML)</t>
  </si>
  <si>
    <t>Medium (&gt;5ML to 10ML)</t>
  </si>
  <si>
    <t>Small (5ML or less)</t>
  </si>
  <si>
    <t>1m or less (evaporative)</t>
  </si>
  <si>
    <t>&gt;1m to 3m (aerobic/facultative)</t>
  </si>
  <si>
    <t>&gt;3m to 6m (anaerobic)</t>
  </si>
  <si>
    <t>Groundwater salinity</t>
  </si>
  <si>
    <t>Groundwater usage</t>
  </si>
  <si>
    <t>Groundwater occurrence</t>
  </si>
  <si>
    <t>Aquifer type</t>
  </si>
  <si>
    <t xml:space="preserve">treated wastewater </t>
  </si>
  <si>
    <t>&gt;2m to 5 m</t>
  </si>
  <si>
    <t>Date:</t>
  </si>
  <si>
    <t>________________</t>
  </si>
  <si>
    <t>If 8f = Y and 4b = Y, then Cat 5</t>
  </si>
  <si>
    <t>If 8f = Y and 4c = Y, then Cat 5</t>
  </si>
  <si>
    <t>If 8e= Y and 6d = Y, then Cat 4</t>
  </si>
  <si>
    <t>If 1a =Y and 8a = Y, then Cat 1</t>
  </si>
  <si>
    <t>If 1a =Y and 8b = Y, then Cat 1</t>
  </si>
  <si>
    <t>If 1a =Y and 8c = Y, then Cat 1</t>
  </si>
  <si>
    <t>If 1a =Y and 8d = Y, then Cat 1</t>
  </si>
  <si>
    <t>contaminated stormwater</t>
  </si>
  <si>
    <t>IF(Scoresheet!G51&gt;24,IF(Scoresheet!G51&lt;45,2))</t>
  </si>
  <si>
    <t>IF(Scoresheet!G51&lt;25,1)</t>
  </si>
  <si>
    <t>If 8e= Y and 6a = Y, then Cat 3</t>
  </si>
  <si>
    <t>If 8e= Y and 6b = Y, then Cat 3</t>
  </si>
  <si>
    <t>If 8e= Y and 6c = Y, then Cat 3</t>
  </si>
  <si>
    <t>IF(Scoresheet!F48="Y",IF(Scoresheet!F34="Y",3))</t>
  </si>
  <si>
    <t>IF(Scoresheet!F48="Y",IF(Scoresheet!F35="Y",3))</t>
  </si>
  <si>
    <t>IF(Scoresheet!F48="Y",IF(Scoresheet!F36="Y",3))</t>
  </si>
  <si>
    <t>IF(Scoresheet!F48="Y",IF(Scoresheet!F37="Y",4))</t>
  </si>
  <si>
    <t>If 1a =Y and 8e = Y, then Cat 1</t>
  </si>
  <si>
    <t>IF(Scoresheet!F49="Y",IF(Scoresheet!F26="Y",5))</t>
  </si>
  <si>
    <t>IF(Scoresheet!F49="Y",IF(Scoresheet!F27="Y",5))</t>
  </si>
  <si>
    <t>IF(Scoresheet!F44="Y",1)</t>
  </si>
  <si>
    <t xml:space="preserve">deeper than 6m </t>
  </si>
  <si>
    <t xml:space="preserve">Current </t>
  </si>
  <si>
    <t>IF(Scoresheet!F8="Y",IF(Scoresheet!F44="Y",1))</t>
  </si>
  <si>
    <t>IF(Scoresheet!F8="Y",IF(Scoresheet!F45="Y",1))</t>
  </si>
  <si>
    <t>IF(Scoresheet!F8="Y",IF(Scoresheet!F46="Y",1))</t>
  </si>
  <si>
    <t>IF(Scoresheet!F8="Y",IF(Scoresheet!F47="Y",1))</t>
  </si>
  <si>
    <t>IF(Scoresheet!F8="Y",IF(Scoresheet!F48="Y",1))</t>
  </si>
  <si>
    <t>If rating &gt;59 but &lt;80 then Cat 4</t>
  </si>
  <si>
    <t>If rating &gt;44 but &lt;60, then Cat 3</t>
  </si>
  <si>
    <t>If rating &gt;79, then Cat 5</t>
  </si>
  <si>
    <t>IF(Scoresheet!G51&gt;59,IF(Scoresheet!G51&lt;80,4))</t>
  </si>
  <si>
    <t>IF(Scoresheet!G51&gt;44,IF(Scoresheet!G51&lt;60,3))</t>
  </si>
  <si>
    <t>IF(Scoresheet!G51&gt;79,5)</t>
  </si>
  <si>
    <t>RECOMMENDED CATEGORY</t>
  </si>
  <si>
    <t>If 8f = Y and 4a = Y, then Cat 4</t>
  </si>
  <si>
    <t>IF(Scoresheet!F49="Y",IF(Scoresheet!F25="Y",4))</t>
  </si>
  <si>
    <t xml:space="preserve">1. The following cut-off scores are used: </t>
  </si>
  <si>
    <t xml:space="preserve">8. Rating is the total score multiplied by 10/8 to achieve 100 points maximum. </t>
  </si>
  <si>
    <t>Max lagoon water depth</t>
  </si>
  <si>
    <t>B. Is there potential groundwater that may intersect the base of lagoon liner?</t>
  </si>
  <si>
    <t>Yes/No</t>
  </si>
  <si>
    <t>Nominal capacity of lagoon (excluding freeboard)</t>
  </si>
  <si>
    <t>APPENDIX 1     RISK ASSESSMENT MATRIX</t>
  </si>
  <si>
    <t>EPA USE ONLY</t>
  </si>
  <si>
    <t>Instructions</t>
  </si>
  <si>
    <t>Notes/Comments</t>
  </si>
  <si>
    <t>Suggested Category and reasons:</t>
  </si>
  <si>
    <t>SITE:</t>
  </si>
  <si>
    <r>
      <t xml:space="preserve">ASSESSOR </t>
    </r>
    <r>
      <rPr>
        <i/>
        <sz val="10"/>
        <rFont val="Arial"/>
        <family val="2"/>
      </rPr>
      <t>(name and signature)</t>
    </r>
    <r>
      <rPr>
        <b/>
        <sz val="10"/>
        <rFont val="Arial"/>
        <family val="2"/>
      </rPr>
      <t>:</t>
    </r>
  </si>
  <si>
    <r>
      <t xml:space="preserve">PEER REVIEWER </t>
    </r>
    <r>
      <rPr>
        <i/>
        <sz val="10"/>
        <rFont val="Arial"/>
        <family val="2"/>
      </rPr>
      <t>(name and signature</t>
    </r>
    <r>
      <rPr>
        <b/>
        <sz val="10"/>
        <rFont val="Arial"/>
        <family val="2"/>
      </rPr>
      <t>):</t>
    </r>
  </si>
  <si>
    <r>
      <t xml:space="preserve">Category supported </t>
    </r>
    <r>
      <rPr>
        <sz val="8"/>
        <rFont val="Arial"/>
        <family val="2"/>
      </rPr>
      <t>: __________________</t>
    </r>
  </si>
  <si>
    <t>Minimum distance of groundwater from base of lagoon liner</t>
  </si>
  <si>
    <t>A. Is the lagoon located within 100m of a watercourse?</t>
  </si>
  <si>
    <t>Select YES ( Y ) in the appropriate blue box if either of the scenarios in blue text apply</t>
  </si>
  <si>
    <r>
      <t xml:space="preserve">6. For contaminated stormwater (see definition in IOP), </t>
    </r>
    <r>
      <rPr>
        <b/>
        <sz val="10"/>
        <rFont val="Arial"/>
        <family val="2"/>
      </rPr>
      <t>Category 1</t>
    </r>
    <r>
      <rPr>
        <sz val="10"/>
        <rFont val="Arial"/>
        <family val="2"/>
      </rPr>
      <t xml:space="preserve"> is automatically triggered, unless </t>
    </r>
    <r>
      <rPr>
        <b/>
        <sz val="10"/>
        <rFont val="Arial"/>
        <family val="2"/>
      </rPr>
      <t xml:space="preserve">Yes (Y) </t>
    </r>
    <r>
      <rPr>
        <sz val="10"/>
        <rFont val="Arial"/>
        <family val="2"/>
      </rPr>
      <t>is selected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 </t>
    </r>
    <r>
      <rPr>
        <sz val="10"/>
        <rFont val="Arial"/>
        <family val="2"/>
      </rPr>
      <t xml:space="preserve">either </t>
    </r>
    <r>
      <rPr>
        <b/>
        <sz val="10"/>
        <rFont val="Arial"/>
        <family val="2"/>
      </rPr>
      <t>Questions A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.</t>
    </r>
  </si>
  <si>
    <r>
      <t>2. If the nature of wastewater is hazardous and groundwater usage is likely (</t>
    </r>
    <r>
      <rPr>
        <b/>
        <sz val="10"/>
        <rFont val="Arial"/>
        <family val="2"/>
      </rPr>
      <t>possible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current</t>
    </r>
    <r>
      <rPr>
        <sz val="10"/>
        <rFont val="Arial"/>
        <family val="2"/>
      </rPr>
      <t xml:space="preserve">), then </t>
    </r>
    <r>
      <rPr>
        <b/>
        <sz val="10"/>
        <rFont val="Arial"/>
        <family val="2"/>
      </rPr>
      <t xml:space="preserve">Category 5 </t>
    </r>
    <r>
      <rPr>
        <sz val="10"/>
        <rFont val="Arial"/>
        <family val="2"/>
      </rPr>
      <t>is automatically triggered</t>
    </r>
    <r>
      <rPr>
        <sz val="10"/>
        <rFont val="Arial"/>
        <family val="2"/>
      </rPr>
      <t xml:space="preserve">, unless </t>
    </r>
    <r>
      <rPr>
        <b/>
        <sz val="10"/>
        <rFont val="Arial"/>
        <family val="2"/>
      </rPr>
      <t>Yes (Y)</t>
    </r>
    <r>
      <rPr>
        <sz val="10"/>
        <rFont val="Arial"/>
        <family val="2"/>
      </rPr>
      <t xml:space="preserve"> is selected in </t>
    </r>
    <r>
      <rPr>
        <b/>
        <sz val="10"/>
        <rFont val="Arial"/>
        <family val="2"/>
      </rPr>
      <t>Question B</t>
    </r>
    <r>
      <rPr>
        <sz val="10"/>
        <rFont val="Arial"/>
        <family val="2"/>
      </rPr>
      <t xml:space="preserve"> .</t>
    </r>
  </si>
  <si>
    <r>
      <t xml:space="preserve">3. If the nature of wastewater is hazardous and groundwater usage is not likely, then </t>
    </r>
    <r>
      <rPr>
        <b/>
        <sz val="10"/>
        <rFont val="Arial"/>
        <family val="2"/>
      </rPr>
      <t>Category 4</t>
    </r>
    <r>
      <rPr>
        <sz val="10"/>
        <rFont val="Arial"/>
        <family val="2"/>
      </rPr>
      <t xml:space="preserve">  is automatically triggered unless </t>
    </r>
    <r>
      <rPr>
        <b/>
        <sz val="10"/>
        <rFont val="Arial"/>
        <family val="2"/>
      </rPr>
      <t xml:space="preserve">Yes (Y) is selected </t>
    </r>
    <r>
      <rPr>
        <sz val="10"/>
        <rFont val="Arial"/>
        <family val="2"/>
      </rPr>
      <t xml:space="preserve">in </t>
    </r>
    <r>
      <rPr>
        <b/>
        <sz val="10"/>
        <rFont val="Arial"/>
        <family val="2"/>
      </rPr>
      <t>Question B</t>
    </r>
    <r>
      <rPr>
        <sz val="10"/>
        <rFont val="Arial"/>
        <family val="2"/>
      </rPr>
      <t xml:space="preserve">, or the upper threshold for </t>
    </r>
    <r>
      <rPr>
        <sz val="10"/>
        <rFont val="Arial"/>
        <family val="2"/>
      </rPr>
      <t xml:space="preserve">Category 4 </t>
    </r>
    <r>
      <rPr>
        <sz val="10"/>
        <rFont val="Arial"/>
        <family val="2"/>
      </rPr>
      <t>is exceeded.</t>
    </r>
  </si>
  <si>
    <r>
      <t xml:space="preserve">4. If the nature of wastewater is </t>
    </r>
    <r>
      <rPr>
        <b/>
        <sz val="10"/>
        <rFont val="Arial"/>
        <family val="2"/>
      </rPr>
      <t>reactive</t>
    </r>
    <r>
      <rPr>
        <sz val="10"/>
        <rFont val="Arial"/>
        <family val="2"/>
      </rPr>
      <t xml:space="preserve"> and the lagoon is </t>
    </r>
    <r>
      <rPr>
        <b/>
        <sz val="10"/>
        <rFont val="Arial"/>
        <family val="2"/>
      </rPr>
      <t>&gt;30ML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 xml:space="preserve">Category 4 </t>
    </r>
    <r>
      <rPr>
        <sz val="10"/>
        <rFont val="Arial"/>
        <family val="2"/>
      </rPr>
      <t xml:space="preserve">is automatically triggered </t>
    </r>
    <r>
      <rPr>
        <sz val="10"/>
        <rFont val="Arial"/>
        <family val="2"/>
      </rPr>
      <t xml:space="preserve">
unless </t>
    </r>
    <r>
      <rPr>
        <b/>
        <sz val="10"/>
        <rFont val="Arial"/>
        <family val="2"/>
      </rPr>
      <t>Yes (Y)</t>
    </r>
    <r>
      <rPr>
        <sz val="10"/>
        <rFont val="Arial"/>
        <family val="2"/>
      </rPr>
      <t xml:space="preserve"> is selected in </t>
    </r>
    <r>
      <rPr>
        <b/>
        <sz val="10"/>
        <rFont val="Arial"/>
        <family val="2"/>
      </rPr>
      <t>Question B</t>
    </r>
    <r>
      <rPr>
        <sz val="10"/>
        <rFont val="Arial"/>
        <family val="2"/>
      </rPr>
      <t>, or the upper threshold for Category 4 is exceeded .</t>
    </r>
  </si>
  <si>
    <r>
      <t xml:space="preserve">5. If the nature of wastewater is </t>
    </r>
    <r>
      <rPr>
        <b/>
        <sz val="10"/>
        <rFont val="Arial"/>
        <family val="2"/>
      </rPr>
      <t>reactive</t>
    </r>
    <r>
      <rPr>
        <sz val="10"/>
        <rFont val="Arial"/>
        <family val="2"/>
      </rPr>
      <t xml:space="preserve"> and the lagoon is </t>
    </r>
    <r>
      <rPr>
        <b/>
        <sz val="10"/>
        <rFont val="Arial"/>
        <family val="2"/>
      </rPr>
      <t>30ML or less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Category 3</t>
    </r>
    <r>
      <rPr>
        <sz val="10"/>
        <rFont val="Arial"/>
        <family val="2"/>
      </rPr>
      <t xml:space="preserve"> is automatically triggered
unless </t>
    </r>
    <r>
      <rPr>
        <b/>
        <sz val="10"/>
        <rFont val="Arial"/>
        <family val="2"/>
      </rPr>
      <t>Yes (Y)</t>
    </r>
    <r>
      <rPr>
        <sz val="10"/>
        <rFont val="Arial"/>
        <family val="2"/>
      </rPr>
      <t xml:space="preserve"> is selected in either </t>
    </r>
    <r>
      <rPr>
        <b/>
        <sz val="10"/>
        <rFont val="Arial"/>
        <family val="2"/>
      </rPr>
      <t>Questions A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, or the upper threshold for Category 3 is exceeded .</t>
    </r>
  </si>
  <si>
    <r>
      <t xml:space="preserve">7.If there is </t>
    </r>
    <r>
      <rPr>
        <b/>
        <sz val="10"/>
        <rFont val="Arial"/>
        <family val="2"/>
      </rPr>
      <t>no groundwater occurrence</t>
    </r>
    <r>
      <rPr>
        <sz val="10"/>
        <rFont val="Arial"/>
        <family val="2"/>
      </rPr>
      <t xml:space="preserve"> in the area, </t>
    </r>
    <r>
      <rPr>
        <b/>
        <sz val="10"/>
        <rFont val="Arial"/>
        <family val="2"/>
      </rPr>
      <t>Category 1</t>
    </r>
    <r>
      <rPr>
        <sz val="10"/>
        <rFont val="Arial"/>
        <family val="2"/>
      </rPr>
      <t xml:space="preserve"> is automatically triggered unless the nature of wastewater is </t>
    </r>
    <r>
      <rPr>
        <b/>
        <sz val="10"/>
        <rFont val="Arial"/>
        <family val="2"/>
      </rPr>
      <t>hazardous</t>
    </r>
    <r>
      <rPr>
        <sz val="10"/>
        <rFont val="Arial"/>
        <family val="2"/>
      </rPr>
      <t xml:space="preserve">. </t>
    </r>
  </si>
  <si>
    <r>
      <t xml:space="preserve">9. If the Preliminary Category obtained is below Category 4 and: 
a. </t>
    </r>
    <r>
      <rPr>
        <b/>
        <sz val="10"/>
        <rFont val="Arial"/>
        <family val="2"/>
      </rPr>
      <t>Yes (Y)</t>
    </r>
    <r>
      <rPr>
        <sz val="10"/>
        <rFont val="Arial"/>
        <family val="2"/>
      </rPr>
      <t xml:space="preserve"> is selected in </t>
    </r>
    <r>
      <rPr>
        <b/>
        <sz val="10"/>
        <rFont val="Arial"/>
        <family val="2"/>
      </rPr>
      <t>Question A</t>
    </r>
    <r>
      <rPr>
        <sz val="10"/>
        <rFont val="Arial"/>
        <family val="2"/>
      </rPr>
      <t xml:space="preserve">, then precautionary approach should be taken and a higher level of protection should be provided. For this reason, the next Category level is recommended.
b. </t>
    </r>
    <r>
      <rPr>
        <b/>
        <sz val="10"/>
        <rFont val="Arial"/>
        <family val="2"/>
      </rPr>
      <t>No (N) or N/A</t>
    </r>
    <r>
      <rPr>
        <sz val="10"/>
        <rFont val="Arial"/>
        <family val="2"/>
      </rPr>
      <t xml:space="preserve"> is selected in </t>
    </r>
    <r>
      <rPr>
        <b/>
        <sz val="10"/>
        <rFont val="Arial"/>
        <family val="2"/>
      </rPr>
      <t>Question A</t>
    </r>
    <r>
      <rPr>
        <sz val="10"/>
        <rFont val="Arial"/>
        <family val="2"/>
      </rPr>
      <t>, then the Preliminary Category is retained.</t>
    </r>
  </si>
  <si>
    <r>
      <t xml:space="preserve">10. In </t>
    </r>
    <r>
      <rPr>
        <b/>
        <sz val="10"/>
        <rFont val="Arial"/>
        <family val="2"/>
      </rPr>
      <t>Question B</t>
    </r>
    <r>
      <rPr>
        <sz val="10"/>
        <rFont val="Arial"/>
        <family val="2"/>
      </rPr>
      <t xml:space="preserve"> if: 
a. </t>
    </r>
    <r>
      <rPr>
        <b/>
        <sz val="10"/>
        <rFont val="Arial"/>
        <family val="2"/>
      </rPr>
      <t>Yes (Y)</t>
    </r>
    <r>
      <rPr>
        <sz val="10"/>
        <rFont val="Arial"/>
        <family val="2"/>
      </rPr>
      <t xml:space="preserve"> is selected, then </t>
    </r>
    <r>
      <rPr>
        <b/>
        <sz val="10"/>
        <rFont val="Arial"/>
        <family val="2"/>
      </rPr>
      <t xml:space="preserve">Category 6 </t>
    </r>
    <r>
      <rPr>
        <sz val="10"/>
        <rFont val="Arial"/>
        <family val="2"/>
      </rPr>
      <t>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automatically triggered</t>
    </r>
    <r>
      <rPr>
        <sz val="10"/>
        <rFont val="Arial"/>
        <family val="2"/>
      </rPr>
      <t>, meaning the site is generally not suitable for wastewater lagoon construction unless with properly engineered drainage.</t>
    </r>
  </si>
  <si>
    <r>
      <t xml:space="preserve">b. </t>
    </r>
    <r>
      <rPr>
        <b/>
        <sz val="10"/>
        <rFont val="Arial"/>
        <family val="2"/>
      </rPr>
      <t>No(N) or N/A</t>
    </r>
    <r>
      <rPr>
        <sz val="10"/>
        <rFont val="Arial"/>
        <family val="2"/>
      </rPr>
      <t xml:space="preserve"> is selected, then the category obtained after Question A is retained.</t>
    </r>
  </si>
  <si>
    <t>Nature of wastewater (see Appendix 3A for definitions)</t>
  </si>
  <si>
    <t>Category 1 – 0 to 24</t>
  </si>
  <si>
    <t>Category 2 – 25 to 44</t>
  </si>
  <si>
    <t>Category 3 – 45 to 59</t>
  </si>
  <si>
    <t>Category 4 – 60 to 79</t>
  </si>
  <si>
    <t>Category 5 – 80 and above</t>
  </si>
  <si>
    <t>Notes and assumptions</t>
  </si>
  <si>
    <t>Preliminary category</t>
  </si>
  <si>
    <r>
      <t>Instructions:</t>
    </r>
    <r>
      <rPr>
        <sz val="10"/>
        <rFont val="Arial"/>
        <family val="2"/>
      </rPr>
      <t xml:space="preserve"> Select one category under each criteria by clicking 'Y' in the blue column opposite the category. Additional explanations are provided in Appendix 3A. </t>
    </r>
  </si>
  <si>
    <r>
      <t>FOR ASSESSOR</t>
    </r>
    <r>
      <rPr>
        <sz val="10"/>
        <rFont val="Arial"/>
        <family val="2"/>
      </rPr>
      <t>:</t>
    </r>
  </si>
  <si>
    <t>composting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</si>
</sst>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12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10"/>
      <color indexed="12"/>
      <name val="Arial"/>
      <family val="2"/>
    </font>
    <font>
      <sz val="11"/>
      <color rgb="FF1F497D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8" fillId="0" borderId="0" xfId="0" applyFont="1"/>
    <xf numFmtId="0" fontId="5" fillId="0" borderId="0" xfId="0" applyFont="1"/>
    <xf numFmtId="0" fontId="5" fillId="2" borderId="0" xfId="0" applyFont="1" applyFill="1" applyBorder="1" applyAlignment="1"/>
    <xf numFmtId="0" fontId="5" fillId="2" borderId="0" xfId="0" applyFont="1" applyFill="1" applyBorder="1"/>
    <xf numFmtId="0" fontId="0" fillId="2" borderId="0" xfId="0" applyFill="1" applyBorder="1"/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0" fontId="10" fillId="0" borderId="1" xfId="0" applyFont="1" applyBorder="1" applyAlignment="1">
      <alignment horizontal="left"/>
    </xf>
    <xf numFmtId="0" fontId="10" fillId="0" borderId="2" xfId="0" applyFont="1" applyBorder="1" applyAlignment="1"/>
    <xf numFmtId="0" fontId="5" fillId="0" borderId="3" xfId="0" applyFont="1" applyBorder="1"/>
    <xf numFmtId="0" fontId="5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0" fillId="2" borderId="0" xfId="0" applyFont="1" applyFill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4" borderId="9" xfId="0" applyFont="1" applyFill="1" applyBorder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5" fillId="4" borderId="12" xfId="0" applyFont="1" applyFill="1" applyBorder="1" applyAlignment="1"/>
    <xf numFmtId="0" fontId="5" fillId="4" borderId="13" xfId="0" applyFont="1" applyFill="1" applyBorder="1" applyAlignment="1"/>
    <xf numFmtId="0" fontId="5" fillId="4" borderId="14" xfId="0" applyFont="1" applyFill="1" applyBorder="1" applyAlignment="1"/>
    <xf numFmtId="0" fontId="5" fillId="4" borderId="15" xfId="0" applyFont="1" applyFill="1" applyBorder="1" applyAlignment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4" fillId="4" borderId="0" xfId="0" applyFont="1" applyFill="1" applyBorder="1"/>
    <xf numFmtId="0" fontId="3" fillId="4" borderId="0" xfId="0" applyFont="1" applyFill="1" applyBorder="1"/>
    <xf numFmtId="0" fontId="6" fillId="4" borderId="0" xfId="0" applyFont="1" applyFill="1" applyBorder="1"/>
    <xf numFmtId="0" fontId="7" fillId="4" borderId="0" xfId="0" applyFont="1" applyFill="1" applyBorder="1"/>
    <xf numFmtId="0" fontId="5" fillId="4" borderId="16" xfId="0" applyFont="1" applyFill="1" applyBorder="1" applyAlignment="1">
      <alignment horizontal="left"/>
    </xf>
    <xf numFmtId="0" fontId="5" fillId="4" borderId="5" xfId="0" applyFont="1" applyFill="1" applyBorder="1"/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16" fontId="5" fillId="4" borderId="5" xfId="0" applyNumberFormat="1" applyFont="1" applyFill="1" applyBorder="1"/>
    <xf numFmtId="0" fontId="5" fillId="4" borderId="17" xfId="0" applyFont="1" applyFill="1" applyBorder="1" applyAlignment="1">
      <alignment horizontal="left"/>
    </xf>
    <xf numFmtId="0" fontId="5" fillId="4" borderId="6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/>
    </xf>
    <xf numFmtId="0" fontId="5" fillId="4" borderId="21" xfId="0" applyFont="1" applyFill="1" applyBorder="1"/>
    <xf numFmtId="0" fontId="5" fillId="4" borderId="20" xfId="0" applyFont="1" applyFill="1" applyBorder="1" applyAlignment="1"/>
    <xf numFmtId="0" fontId="14" fillId="4" borderId="21" xfId="0" applyFont="1" applyFill="1" applyBorder="1"/>
    <xf numFmtId="0" fontId="14" fillId="4" borderId="21" xfId="0" applyFont="1" applyFill="1" applyBorder="1" applyProtection="1">
      <protection hidden="1"/>
    </xf>
    <xf numFmtId="0" fontId="5" fillId="4" borderId="0" xfId="0" applyFont="1" applyFill="1" applyBorder="1"/>
    <xf numFmtId="164" fontId="5" fillId="4" borderId="22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0" fontId="12" fillId="4" borderId="0" xfId="0" applyFont="1" applyFill="1" applyBorder="1"/>
    <xf numFmtId="0" fontId="0" fillId="4" borderId="0" xfId="0" applyFill="1" applyBorder="1"/>
    <xf numFmtId="0" fontId="5" fillId="4" borderId="2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/>
    <xf numFmtId="0" fontId="10" fillId="4" borderId="0" xfId="0" applyFont="1" applyFill="1" applyBorder="1" applyAlignment="1"/>
    <xf numFmtId="0" fontId="1" fillId="4" borderId="2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5" fillId="4" borderId="24" xfId="0" applyFont="1" applyFill="1" applyBorder="1"/>
    <xf numFmtId="0" fontId="0" fillId="4" borderId="24" xfId="0" applyFill="1" applyBorder="1"/>
    <xf numFmtId="0" fontId="5" fillId="4" borderId="25" xfId="0" applyFont="1" applyFill="1" applyBorder="1"/>
    <xf numFmtId="0" fontId="5" fillId="4" borderId="26" xfId="0" applyFont="1" applyFill="1" applyBorder="1"/>
    <xf numFmtId="0" fontId="5" fillId="4" borderId="27" xfId="0" applyFont="1" applyFill="1" applyBorder="1"/>
    <xf numFmtId="0" fontId="5" fillId="4" borderId="28" xfId="0" applyFont="1" applyFill="1" applyBorder="1"/>
    <xf numFmtId="0" fontId="16" fillId="4" borderId="29" xfId="0" applyFont="1" applyFill="1" applyBorder="1" applyAlignment="1"/>
    <xf numFmtId="0" fontId="5" fillId="4" borderId="29" xfId="0" applyFont="1" applyFill="1" applyBorder="1" applyAlignment="1"/>
    <xf numFmtId="0" fontId="0" fillId="4" borderId="29" xfId="0" applyFill="1" applyBorder="1" applyAlignment="1"/>
    <xf numFmtId="0" fontId="0" fillId="4" borderId="29" xfId="0" applyFill="1" applyBorder="1" applyAlignment="1">
      <alignment horizontal="center"/>
    </xf>
    <xf numFmtId="0" fontId="10" fillId="4" borderId="0" xfId="0" applyFont="1" applyFill="1" applyAlignment="1"/>
    <xf numFmtId="0" fontId="0" fillId="4" borderId="0" xfId="0" applyFill="1" applyAlignment="1"/>
    <xf numFmtId="0" fontId="0" fillId="4" borderId="0" xfId="0" applyFill="1" applyBorder="1" applyAlignment="1">
      <alignment horizontal="left"/>
    </xf>
    <xf numFmtId="0" fontId="19" fillId="0" borderId="0" xfId="0" applyFont="1"/>
    <xf numFmtId="0" fontId="7" fillId="4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18" fillId="4" borderId="0" xfId="0" applyFont="1" applyFill="1" applyBorder="1" applyAlignment="1">
      <alignment horizontal="left" vertical="center" wrapText="1"/>
    </xf>
    <xf numFmtId="0" fontId="15" fillId="4" borderId="36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wrapText="1"/>
    </xf>
    <xf numFmtId="0" fontId="15" fillId="4" borderId="36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horizontal="left" wrapText="1"/>
    </xf>
    <xf numFmtId="0" fontId="10" fillId="0" borderId="2" xfId="0" applyFont="1" applyBorder="1" applyAlignment="1"/>
    <xf numFmtId="0" fontId="5" fillId="0" borderId="20" xfId="0" applyFont="1" applyBorder="1" applyAlignment="1"/>
    <xf numFmtId="0" fontId="5" fillId="4" borderId="30" xfId="0" applyFont="1" applyFill="1" applyBorder="1" applyAlignment="1">
      <alignment horizontal="left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0" fontId="0" fillId="4" borderId="0" xfId="0" applyFill="1" applyBorder="1" applyAlignment="1">
      <alignment wrapText="1"/>
    </xf>
    <xf numFmtId="0" fontId="0" fillId="4" borderId="0" xfId="0" applyFill="1" applyBorder="1" applyAlignment="1"/>
    <xf numFmtId="0" fontId="10" fillId="2" borderId="0" xfId="0" applyFont="1" applyFill="1" applyBorder="1" applyAlignment="1"/>
    <xf numFmtId="0" fontId="5" fillId="2" borderId="0" xfId="0" applyFont="1" applyFill="1" applyBorder="1" applyAlignment="1"/>
    <xf numFmtId="0" fontId="0" fillId="2" borderId="0" xfId="0" applyFill="1" applyBorder="1" applyAlignment="1"/>
    <xf numFmtId="0" fontId="10" fillId="0" borderId="2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2" borderId="0" xfId="0" applyFont="1" applyFill="1" applyAlignment="1"/>
    <xf numFmtId="0" fontId="11" fillId="2" borderId="0" xfId="0" applyFont="1" applyFill="1" applyBorder="1" applyAlignment="1"/>
    <xf numFmtId="0" fontId="5" fillId="4" borderId="37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topLeftCell="A19" zoomScaleNormal="100" zoomScaleSheetLayoutView="130" workbookViewId="0">
      <selection activeCell="C47" sqref="C47"/>
    </sheetView>
  </sheetViews>
  <sheetFormatPr defaultRowHeight="12.75" x14ac:dyDescent="0.2"/>
  <cols>
    <col min="1" max="1" width="4.140625" style="1" customWidth="1"/>
    <col min="2" max="2" width="6.140625" style="1" customWidth="1"/>
    <col min="3" max="3" width="29.140625" style="1" customWidth="1"/>
    <col min="4" max="4" width="10.7109375" style="1" customWidth="1"/>
    <col min="5" max="5" width="8" style="1" customWidth="1"/>
    <col min="6" max="6" width="6.85546875" style="1" customWidth="1"/>
    <col min="7" max="7" width="20.5703125" style="1" customWidth="1"/>
    <col min="8" max="8" width="22.5703125" style="1" customWidth="1"/>
    <col min="9" max="9" width="4.140625" style="1" customWidth="1"/>
    <col min="10" max="10" width="9.140625" style="1"/>
    <col min="11" max="11" width="9.140625" style="1" hidden="1" customWidth="1"/>
    <col min="12" max="16384" width="9.140625" style="1"/>
  </cols>
  <sheetData>
    <row r="1" spans="1:17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3.25" customHeight="1" x14ac:dyDescent="0.2">
      <c r="A2" s="60"/>
      <c r="B2" s="83" t="s">
        <v>122</v>
      </c>
      <c r="C2" s="83"/>
      <c r="D2" s="83"/>
      <c r="E2" s="83"/>
      <c r="F2" s="83"/>
      <c r="G2" s="83"/>
      <c r="H2" s="83"/>
      <c r="I2" s="36"/>
      <c r="J2" s="36"/>
      <c r="K2" s="60"/>
      <c r="L2" s="60"/>
      <c r="M2" s="60"/>
      <c r="N2" s="60"/>
      <c r="O2" s="60"/>
      <c r="P2" s="60"/>
      <c r="Q2" s="60"/>
    </row>
    <row r="3" spans="1:17" ht="39.75" customHeight="1" x14ac:dyDescent="0.2">
      <c r="A3" s="60"/>
      <c r="B3" s="84" t="s">
        <v>151</v>
      </c>
      <c r="C3" s="85"/>
      <c r="D3" s="85"/>
      <c r="E3" s="85"/>
      <c r="F3" s="85"/>
      <c r="G3" s="85"/>
      <c r="H3" s="85"/>
      <c r="I3" s="36"/>
      <c r="J3" s="36"/>
      <c r="K3" s="60"/>
      <c r="L3" s="60"/>
      <c r="M3" s="60"/>
      <c r="N3" s="60"/>
      <c r="O3" s="60"/>
      <c r="P3" s="60"/>
      <c r="Q3" s="60"/>
    </row>
    <row r="4" spans="1:17" ht="9" customHeight="1" x14ac:dyDescent="0.25">
      <c r="A4" s="60"/>
      <c r="B4" s="36"/>
      <c r="C4" s="37"/>
      <c r="D4" s="37"/>
      <c r="E4" s="37"/>
      <c r="F4" s="37"/>
      <c r="G4" s="37"/>
      <c r="H4" s="36"/>
      <c r="I4" s="36"/>
      <c r="J4" s="36"/>
      <c r="K4" s="60"/>
      <c r="L4" s="60"/>
      <c r="M4" s="60"/>
      <c r="N4" s="60"/>
      <c r="O4" s="60"/>
      <c r="P4" s="60"/>
      <c r="Q4" s="60"/>
    </row>
    <row r="5" spans="1:17" ht="25.5" customHeight="1" x14ac:dyDescent="0.2">
      <c r="A5" s="60"/>
      <c r="B5" s="86" t="s">
        <v>127</v>
      </c>
      <c r="C5" s="86"/>
      <c r="D5" s="86"/>
      <c r="E5" s="86"/>
      <c r="F5" s="86"/>
      <c r="G5" s="86"/>
      <c r="H5" s="86"/>
      <c r="I5" s="60"/>
      <c r="J5" s="60"/>
      <c r="K5" s="60"/>
      <c r="L5" s="60"/>
      <c r="M5" s="60"/>
      <c r="N5" s="60"/>
      <c r="O5" s="60"/>
      <c r="P5" s="60"/>
      <c r="Q5" s="60"/>
    </row>
    <row r="6" spans="1:17" ht="12.75" customHeight="1" thickBot="1" x14ac:dyDescent="0.3">
      <c r="A6" s="60"/>
      <c r="B6" s="38"/>
      <c r="C6" s="38"/>
      <c r="D6" s="38"/>
      <c r="E6" s="39"/>
      <c r="F6" s="39"/>
      <c r="G6" s="39"/>
      <c r="H6" s="36"/>
      <c r="I6" s="60"/>
      <c r="J6" s="60"/>
      <c r="K6" s="60"/>
      <c r="L6" s="60"/>
      <c r="M6" s="60"/>
      <c r="N6" s="60"/>
      <c r="O6" s="60"/>
      <c r="P6" s="60"/>
      <c r="Q6" s="60"/>
    </row>
    <row r="7" spans="1:17" ht="13.5" thickBot="1" x14ac:dyDescent="0.25">
      <c r="A7" s="60"/>
      <c r="B7" s="16"/>
      <c r="C7" s="17"/>
      <c r="D7" s="18" t="s">
        <v>51</v>
      </c>
      <c r="E7" s="19" t="s">
        <v>120</v>
      </c>
      <c r="F7" s="20" t="s">
        <v>0</v>
      </c>
      <c r="G7" s="48" t="s">
        <v>125</v>
      </c>
      <c r="H7" s="49" t="s">
        <v>124</v>
      </c>
      <c r="I7" s="60"/>
      <c r="J7" s="60"/>
      <c r="K7" s="60"/>
      <c r="L7" s="60"/>
      <c r="M7" s="60"/>
      <c r="N7" s="60"/>
      <c r="O7" s="60"/>
      <c r="P7" s="60"/>
      <c r="Q7" s="60"/>
    </row>
    <row r="8" spans="1:17" ht="13.5" thickBot="1" x14ac:dyDescent="0.25">
      <c r="A8" s="60"/>
      <c r="B8" s="14">
        <v>1</v>
      </c>
      <c r="C8" s="15" t="s">
        <v>73</v>
      </c>
      <c r="D8" s="118"/>
      <c r="E8" s="118"/>
      <c r="F8" s="118"/>
      <c r="G8" s="50"/>
      <c r="H8" s="51"/>
      <c r="I8" s="60"/>
      <c r="J8" s="60"/>
      <c r="K8" s="60"/>
      <c r="L8" s="60"/>
      <c r="M8" s="60"/>
      <c r="N8" s="60"/>
      <c r="O8" s="60"/>
      <c r="P8" s="60"/>
      <c r="Q8" s="60"/>
    </row>
    <row r="9" spans="1:17" ht="12.75" customHeight="1" x14ac:dyDescent="0.2">
      <c r="A9" s="60"/>
      <c r="B9" s="40" t="s">
        <v>13</v>
      </c>
      <c r="C9" s="41" t="s">
        <v>3</v>
      </c>
      <c r="D9" s="42">
        <v>0</v>
      </c>
      <c r="E9" s="21"/>
      <c r="F9" s="43" t="str">
        <f>IF(E9="Y",D9,"")</f>
        <v/>
      </c>
      <c r="G9" s="119"/>
      <c r="H9" s="115" t="str">
        <f>IF(COUNT(F9:F13)=0,"Select YES ( Y ) for the most appropriate scenario in blue cells",IF(COUNT(F9:F13)&gt;1,"Please select only one scenario",""))</f>
        <v>Select YES ( Y ) for the most appropriate scenario in blue cells</v>
      </c>
      <c r="I9" s="60"/>
      <c r="J9" s="60"/>
      <c r="K9" s="60" t="s">
        <v>48</v>
      </c>
      <c r="L9" s="60"/>
      <c r="M9" s="60"/>
      <c r="N9" s="60"/>
      <c r="O9" s="60"/>
      <c r="P9" s="60"/>
      <c r="Q9" s="60"/>
    </row>
    <row r="10" spans="1:17" x14ac:dyDescent="0.2">
      <c r="A10" s="60"/>
      <c r="B10" s="40" t="s">
        <v>14</v>
      </c>
      <c r="C10" s="41" t="s">
        <v>4</v>
      </c>
      <c r="D10" s="42">
        <v>0.2</v>
      </c>
      <c r="E10" s="21"/>
      <c r="F10" s="43" t="str">
        <f t="shared" ref="F10:F13" si="0">IF(E10="Y",D10,"")</f>
        <v/>
      </c>
      <c r="G10" s="120"/>
      <c r="H10" s="116"/>
      <c r="I10" s="60"/>
      <c r="J10" s="60"/>
      <c r="K10" s="60"/>
      <c r="L10" s="60"/>
      <c r="M10" s="60"/>
      <c r="N10" s="60"/>
      <c r="O10" s="60"/>
      <c r="P10" s="60"/>
      <c r="Q10" s="60"/>
    </row>
    <row r="11" spans="1:17" x14ac:dyDescent="0.2">
      <c r="A11" s="60"/>
      <c r="B11" s="40" t="s">
        <v>15</v>
      </c>
      <c r="C11" s="41" t="s">
        <v>5</v>
      </c>
      <c r="D11" s="42">
        <v>2</v>
      </c>
      <c r="E11" s="21"/>
      <c r="F11" s="43" t="str">
        <f t="shared" si="0"/>
        <v/>
      </c>
      <c r="G11" s="120"/>
      <c r="H11" s="116"/>
      <c r="I11" s="60"/>
      <c r="J11" s="60"/>
      <c r="K11" s="60"/>
      <c r="L11" s="60"/>
      <c r="M11" s="60"/>
      <c r="N11" s="60"/>
      <c r="O11" s="60"/>
      <c r="P11" s="60"/>
      <c r="Q11" s="60"/>
    </row>
    <row r="12" spans="1:17" x14ac:dyDescent="0.2">
      <c r="A12" s="60"/>
      <c r="B12" s="40" t="s">
        <v>16</v>
      </c>
      <c r="C12" s="41" t="s">
        <v>6</v>
      </c>
      <c r="D12" s="42">
        <v>6</v>
      </c>
      <c r="E12" s="21"/>
      <c r="F12" s="43" t="str">
        <f t="shared" si="0"/>
        <v/>
      </c>
      <c r="G12" s="120"/>
      <c r="H12" s="116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3.5" thickBot="1" x14ac:dyDescent="0.25">
      <c r="A13" s="60"/>
      <c r="B13" s="40" t="s">
        <v>17</v>
      </c>
      <c r="C13" s="41" t="s">
        <v>7</v>
      </c>
      <c r="D13" s="42">
        <v>10</v>
      </c>
      <c r="E13" s="21"/>
      <c r="F13" s="43" t="str">
        <f t="shared" si="0"/>
        <v/>
      </c>
      <c r="G13" s="121"/>
      <c r="H13" s="117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3.5" thickBot="1" x14ac:dyDescent="0.25">
      <c r="A14" s="60"/>
      <c r="B14" s="14">
        <v>2</v>
      </c>
      <c r="C14" s="98" t="s">
        <v>74</v>
      </c>
      <c r="D14" s="99"/>
      <c r="E14" s="99"/>
      <c r="F14" s="99"/>
      <c r="G14" s="52"/>
      <c r="H14" s="53">
        <f>IF(COUNT(F9:F13)=0,1,IF(COUNT(F9:F13)&gt;1,1,""))</f>
        <v>1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1:17" x14ac:dyDescent="0.2">
      <c r="A15" s="60"/>
      <c r="B15" s="40" t="s">
        <v>18</v>
      </c>
      <c r="C15" s="41" t="s">
        <v>49</v>
      </c>
      <c r="D15" s="42">
        <v>0.25</v>
      </c>
      <c r="E15" s="21"/>
      <c r="F15" s="43" t="str">
        <f>IF(E15="Y",D15,"")</f>
        <v/>
      </c>
      <c r="G15" s="100"/>
      <c r="H15" s="89" t="str">
        <f>IF(COUNT(F15:F17)=0,"Select YES ( Y ) for the most appropriate scenario in blue cells",IF(COUNT(F15:F17)&gt;1,"Please select only one scenario",""))</f>
        <v>Select YES ( Y ) for the most appropriate scenario in blue cells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1:17" x14ac:dyDescent="0.2">
      <c r="A16" s="60"/>
      <c r="B16" s="40" t="s">
        <v>19</v>
      </c>
      <c r="C16" s="41" t="s">
        <v>50</v>
      </c>
      <c r="D16" s="42">
        <v>3.75</v>
      </c>
      <c r="E16" s="21"/>
      <c r="F16" s="43" t="str">
        <f t="shared" ref="F16:F17" si="1">IF(E16="Y",D16,"")</f>
        <v/>
      </c>
      <c r="G16" s="100"/>
      <c r="H16" s="101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3.5" thickBot="1" x14ac:dyDescent="0.25">
      <c r="A17" s="60"/>
      <c r="B17" s="40" t="s">
        <v>20</v>
      </c>
      <c r="C17" s="41" t="s">
        <v>8</v>
      </c>
      <c r="D17" s="42">
        <v>10</v>
      </c>
      <c r="E17" s="21"/>
      <c r="F17" s="43" t="str">
        <f t="shared" si="1"/>
        <v/>
      </c>
      <c r="G17" s="100"/>
      <c r="H17" s="102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13.5" thickBot="1" x14ac:dyDescent="0.25">
      <c r="A18" s="60"/>
      <c r="B18" s="14">
        <v>3</v>
      </c>
      <c r="C18" s="98" t="s">
        <v>131</v>
      </c>
      <c r="D18" s="99"/>
      <c r="E18" s="99"/>
      <c r="F18" s="99"/>
      <c r="G18" s="52"/>
      <c r="H18" s="53">
        <f>IF(COUNT(F15:F17)=0,1,IF(COUNT(F15:F17)&gt;1,1,""))</f>
        <v>1</v>
      </c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2.75" customHeight="1" x14ac:dyDescent="0.2">
      <c r="A19" s="60"/>
      <c r="B19" s="40" t="s">
        <v>21</v>
      </c>
      <c r="C19" s="41" t="s">
        <v>60</v>
      </c>
      <c r="D19" s="42">
        <v>0</v>
      </c>
      <c r="E19" s="21"/>
      <c r="F19" s="43" t="str">
        <f t="shared" ref="F19:F24" si="2">IF(E19="Y",D19,"")</f>
        <v/>
      </c>
      <c r="G19" s="100"/>
      <c r="H19" s="89" t="str">
        <f>IF(COUNT(F19:F24)=0,"Select YES ( Y ) for the most appropriate scenario in blue cells",IF(COUNT(F19:F24)&gt;1,"Please select only one scenario",""))</f>
        <v>Select YES ( Y ) for the most appropriate scenario in blue cells</v>
      </c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5" x14ac:dyDescent="0.25">
      <c r="A20" s="60"/>
      <c r="B20" s="40" t="s">
        <v>22</v>
      </c>
      <c r="C20" s="41" t="s">
        <v>56</v>
      </c>
      <c r="D20" s="42">
        <v>0.1</v>
      </c>
      <c r="E20" s="21"/>
      <c r="F20" s="82" t="str">
        <f>IF(E20="Y",D20,"")</f>
        <v/>
      </c>
      <c r="G20" s="100"/>
      <c r="H20" s="101"/>
      <c r="I20" s="60"/>
      <c r="J20" s="60"/>
      <c r="K20" s="60"/>
      <c r="L20" s="60"/>
      <c r="M20" s="60"/>
      <c r="N20" s="60"/>
      <c r="O20" s="60"/>
      <c r="P20" s="60"/>
      <c r="Q20" s="60"/>
    </row>
    <row r="21" spans="1:17" x14ac:dyDescent="0.2">
      <c r="A21" s="60"/>
      <c r="B21" s="40" t="s">
        <v>23</v>
      </c>
      <c r="C21" s="41" t="s">
        <v>57</v>
      </c>
      <c r="D21" s="42">
        <v>1</v>
      </c>
      <c r="E21" s="21"/>
      <c r="F21" s="43" t="str">
        <f t="shared" si="2"/>
        <v/>
      </c>
      <c r="G21" s="100"/>
      <c r="H21" s="101"/>
      <c r="I21" s="60"/>
      <c r="J21" s="60"/>
      <c r="K21" s="60"/>
      <c r="L21" s="60"/>
      <c r="M21" s="60"/>
      <c r="N21" s="60"/>
      <c r="O21" s="60"/>
      <c r="P21" s="60"/>
      <c r="Q21" s="60"/>
    </row>
    <row r="22" spans="1:17" x14ac:dyDescent="0.2">
      <c r="A22" s="60"/>
      <c r="B22" s="40" t="s">
        <v>24</v>
      </c>
      <c r="C22" s="41" t="s">
        <v>58</v>
      </c>
      <c r="D22" s="42">
        <v>2</v>
      </c>
      <c r="E22" s="21"/>
      <c r="F22" s="43" t="str">
        <f t="shared" si="2"/>
        <v/>
      </c>
      <c r="G22" s="100"/>
      <c r="H22" s="101"/>
      <c r="I22" s="55"/>
      <c r="J22" s="55"/>
      <c r="K22" s="55"/>
      <c r="L22" s="55"/>
      <c r="M22" s="55"/>
      <c r="N22" s="60"/>
      <c r="O22" s="60"/>
      <c r="P22" s="60"/>
      <c r="Q22" s="60"/>
    </row>
    <row r="23" spans="1:17" x14ac:dyDescent="0.2">
      <c r="A23" s="60"/>
      <c r="B23" s="40" t="s">
        <v>25</v>
      </c>
      <c r="C23" s="41" t="s">
        <v>76</v>
      </c>
      <c r="D23" s="42">
        <v>6</v>
      </c>
      <c r="E23" s="21"/>
      <c r="F23" s="43" t="str">
        <f t="shared" si="2"/>
        <v/>
      </c>
      <c r="G23" s="100"/>
      <c r="H23" s="101"/>
      <c r="I23" s="55"/>
      <c r="J23" s="55"/>
      <c r="K23" s="55"/>
      <c r="L23" s="55"/>
      <c r="M23" s="55"/>
      <c r="N23" s="60"/>
      <c r="O23" s="60"/>
      <c r="P23" s="60"/>
      <c r="Q23" s="60"/>
    </row>
    <row r="24" spans="1:17" ht="13.5" thickBot="1" x14ac:dyDescent="0.25">
      <c r="A24" s="60"/>
      <c r="B24" s="40" t="s">
        <v>26</v>
      </c>
      <c r="C24" s="41" t="s">
        <v>59</v>
      </c>
      <c r="D24" s="42">
        <v>10</v>
      </c>
      <c r="E24" s="21"/>
      <c r="F24" s="43" t="str">
        <f t="shared" si="2"/>
        <v/>
      </c>
      <c r="G24" s="100"/>
      <c r="H24" s="102"/>
      <c r="I24" s="55"/>
      <c r="J24" s="55"/>
      <c r="K24" s="55"/>
      <c r="L24" s="55"/>
      <c r="M24" s="55"/>
      <c r="N24" s="60"/>
      <c r="O24" s="60"/>
      <c r="P24" s="60"/>
      <c r="Q24" s="60"/>
    </row>
    <row r="25" spans="1:17" ht="13.5" thickBot="1" x14ac:dyDescent="0.25">
      <c r="A25" s="60"/>
      <c r="B25" s="14">
        <v>4</v>
      </c>
      <c r="C25" s="98" t="s">
        <v>72</v>
      </c>
      <c r="D25" s="99"/>
      <c r="E25" s="99"/>
      <c r="F25" s="99"/>
      <c r="G25" s="52"/>
      <c r="H25" s="53">
        <f>IF(COUNT(F19:F24)=0,1,IF(COUNT(F26:F28)&gt;1,1,""))</f>
        <v>1</v>
      </c>
      <c r="I25" s="55"/>
      <c r="J25" s="55"/>
      <c r="K25" s="55"/>
      <c r="L25" s="55"/>
      <c r="M25" s="55"/>
      <c r="N25" s="60"/>
      <c r="O25" s="60"/>
      <c r="P25" s="60"/>
      <c r="Q25" s="60"/>
    </row>
    <row r="26" spans="1:17" x14ac:dyDescent="0.2">
      <c r="A26" s="60"/>
      <c r="B26" s="40" t="s">
        <v>27</v>
      </c>
      <c r="C26" s="41" t="s">
        <v>2</v>
      </c>
      <c r="D26" s="42">
        <v>0.5</v>
      </c>
      <c r="E26" s="21"/>
      <c r="F26" s="43" t="str">
        <f>IF(E26="Y",D26,"")</f>
        <v/>
      </c>
      <c r="G26" s="100"/>
      <c r="H26" s="89" t="str">
        <f>IF(COUNT(F26:F28)=0,"Select YES ( Y ) for the most appropriate scenario in blue cells",IF(COUNT(F26:F28)&gt;1,"Please select only one scenario",""))</f>
        <v>Select YES ( Y ) for the most appropriate scenario in blue cells</v>
      </c>
      <c r="I26" s="55"/>
      <c r="J26" s="55"/>
      <c r="K26" s="55"/>
      <c r="L26" s="55"/>
      <c r="M26" s="55"/>
      <c r="N26" s="60"/>
      <c r="O26" s="60"/>
      <c r="P26" s="60"/>
      <c r="Q26" s="60"/>
    </row>
    <row r="27" spans="1:17" x14ac:dyDescent="0.2">
      <c r="A27" s="60"/>
      <c r="B27" s="40" t="s">
        <v>28</v>
      </c>
      <c r="C27" s="41" t="s">
        <v>1</v>
      </c>
      <c r="D27" s="42">
        <v>2.5</v>
      </c>
      <c r="E27" s="21"/>
      <c r="F27" s="43" t="str">
        <f t="shared" ref="F27:F28" si="3">IF(E27="Y",D27,"")</f>
        <v/>
      </c>
      <c r="G27" s="100"/>
      <c r="H27" s="101"/>
      <c r="I27" s="55"/>
      <c r="J27" s="55"/>
      <c r="K27" s="55"/>
      <c r="L27" s="55"/>
      <c r="M27" s="55"/>
      <c r="N27" s="60"/>
      <c r="O27" s="60"/>
      <c r="P27" s="60"/>
      <c r="Q27" s="60"/>
    </row>
    <row r="28" spans="1:17" ht="13.5" thickBot="1" x14ac:dyDescent="0.25">
      <c r="A28" s="60"/>
      <c r="B28" s="40" t="s">
        <v>29</v>
      </c>
      <c r="C28" s="41" t="s">
        <v>101</v>
      </c>
      <c r="D28" s="42">
        <v>10</v>
      </c>
      <c r="E28" s="21"/>
      <c r="F28" s="43" t="str">
        <f t="shared" si="3"/>
        <v/>
      </c>
      <c r="G28" s="100"/>
      <c r="H28" s="102"/>
      <c r="I28" s="55"/>
      <c r="J28" s="55"/>
      <c r="K28" s="55"/>
      <c r="L28" s="55"/>
      <c r="M28" s="55"/>
      <c r="N28" s="60"/>
      <c r="O28" s="60"/>
      <c r="P28" s="60"/>
      <c r="Q28" s="60"/>
    </row>
    <row r="29" spans="1:17" ht="13.5" thickBot="1" x14ac:dyDescent="0.25">
      <c r="A29" s="60"/>
      <c r="B29" s="14">
        <v>5</v>
      </c>
      <c r="C29" s="98" t="s">
        <v>71</v>
      </c>
      <c r="D29" s="99"/>
      <c r="E29" s="99"/>
      <c r="F29" s="99"/>
      <c r="G29" s="52"/>
      <c r="H29" s="54">
        <f>IF(COUNT(F26:F28)=0,1,IF(COUNT(F26:F28)&gt;1,1,""))</f>
        <v>1</v>
      </c>
      <c r="I29" s="55"/>
      <c r="J29" s="55"/>
      <c r="K29" s="55"/>
      <c r="L29" s="55"/>
      <c r="M29" s="55"/>
      <c r="N29" s="60"/>
      <c r="O29" s="60"/>
      <c r="P29" s="60"/>
      <c r="Q29" s="60"/>
    </row>
    <row r="30" spans="1:17" x14ac:dyDescent="0.2">
      <c r="A30" s="60"/>
      <c r="B30" s="40" t="s">
        <v>30</v>
      </c>
      <c r="C30" s="41" t="s">
        <v>9</v>
      </c>
      <c r="D30" s="42">
        <v>0</v>
      </c>
      <c r="E30" s="21"/>
      <c r="F30" s="43" t="str">
        <f>IF(E30="Y",D30,"")</f>
        <v/>
      </c>
      <c r="G30" s="100"/>
      <c r="H30" s="89" t="str">
        <f>IF(COUNT(F30:F33)=0,"Select YES ( Y ) for the most appropriate scenario in blue cells",IF(COUNT(F30:F33)&gt;1,"Please select only one scenario",""))</f>
        <v>Select YES ( Y ) for the most appropriate scenario in blue cells</v>
      </c>
      <c r="I30" s="55"/>
      <c r="J30" s="55"/>
      <c r="K30" s="55"/>
      <c r="L30" s="55"/>
      <c r="M30" s="55"/>
      <c r="N30" s="60"/>
      <c r="O30" s="60"/>
      <c r="P30" s="60"/>
      <c r="Q30" s="60"/>
    </row>
    <row r="31" spans="1:17" x14ac:dyDescent="0.2">
      <c r="A31" s="60"/>
      <c r="B31" s="40" t="s">
        <v>31</v>
      </c>
      <c r="C31" s="41" t="s">
        <v>61</v>
      </c>
      <c r="D31" s="42">
        <v>0.2</v>
      </c>
      <c r="E31" s="21"/>
      <c r="F31" s="43" t="str">
        <f t="shared" ref="F31:F33" si="4">IF(E31="Y",D31,"")</f>
        <v/>
      </c>
      <c r="G31" s="100"/>
      <c r="H31" s="101"/>
      <c r="I31" s="55"/>
      <c r="J31" s="55"/>
      <c r="K31" s="55"/>
      <c r="L31" s="55"/>
      <c r="M31" s="55"/>
      <c r="N31" s="60"/>
      <c r="O31" s="60"/>
      <c r="P31" s="60"/>
      <c r="Q31" s="60"/>
    </row>
    <row r="32" spans="1:17" x14ac:dyDescent="0.2">
      <c r="A32" s="60"/>
      <c r="B32" s="40" t="s">
        <v>32</v>
      </c>
      <c r="C32" s="41" t="s">
        <v>62</v>
      </c>
      <c r="D32" s="42">
        <v>3</v>
      </c>
      <c r="E32" s="21"/>
      <c r="F32" s="43" t="str">
        <f t="shared" si="4"/>
        <v/>
      </c>
      <c r="G32" s="100"/>
      <c r="H32" s="101"/>
      <c r="I32" s="55"/>
      <c r="J32" s="55"/>
      <c r="K32" s="55"/>
      <c r="L32" s="55"/>
      <c r="M32" s="55"/>
      <c r="N32" s="60"/>
      <c r="O32" s="60"/>
      <c r="P32" s="60"/>
      <c r="Q32" s="60"/>
    </row>
    <row r="33" spans="1:17" ht="13.5" thickBot="1" x14ac:dyDescent="0.25">
      <c r="A33" s="60"/>
      <c r="B33" s="40" t="s">
        <v>33</v>
      </c>
      <c r="C33" s="41" t="s">
        <v>63</v>
      </c>
      <c r="D33" s="42">
        <v>10</v>
      </c>
      <c r="E33" s="21"/>
      <c r="F33" s="43" t="str">
        <f t="shared" si="4"/>
        <v/>
      </c>
      <c r="G33" s="100"/>
      <c r="H33" s="102"/>
      <c r="I33" s="55"/>
      <c r="J33" s="62"/>
      <c r="K33" s="55"/>
      <c r="L33" s="55"/>
      <c r="M33" s="55"/>
      <c r="N33" s="60"/>
      <c r="O33" s="60"/>
      <c r="P33" s="60"/>
      <c r="Q33" s="60"/>
    </row>
    <row r="34" spans="1:17" ht="13.5" thickBot="1" x14ac:dyDescent="0.25">
      <c r="A34" s="60"/>
      <c r="B34" s="14">
        <v>6</v>
      </c>
      <c r="C34" s="98" t="s">
        <v>121</v>
      </c>
      <c r="D34" s="99"/>
      <c r="E34" s="99"/>
      <c r="F34" s="99"/>
      <c r="G34" s="52"/>
      <c r="H34" s="53">
        <f>IF(COUNT(F30:F33)=0,1,IF(COUNT(F30:F33)&gt;1,1,""))</f>
        <v>1</v>
      </c>
      <c r="I34" s="55"/>
      <c r="J34" s="65"/>
      <c r="K34" s="55"/>
      <c r="L34" s="55"/>
      <c r="M34" s="55"/>
      <c r="N34" s="60"/>
      <c r="O34" s="60"/>
      <c r="P34" s="60"/>
      <c r="Q34" s="60"/>
    </row>
    <row r="35" spans="1:17" x14ac:dyDescent="0.2">
      <c r="A35" s="60"/>
      <c r="B35" s="40" t="s">
        <v>34</v>
      </c>
      <c r="C35" s="41" t="s">
        <v>67</v>
      </c>
      <c r="D35" s="42">
        <v>0.2</v>
      </c>
      <c r="E35" s="21"/>
      <c r="F35" s="43" t="str">
        <f>IF(E35="Y",D35,"")</f>
        <v/>
      </c>
      <c r="G35" s="100"/>
      <c r="H35" s="89" t="str">
        <f>IF(COUNT(F35:F38)=0,"Select YES ( Y ) for the most appropriate scenario in blue cells",IF(COUNT(F35:F38)&gt;1,"Please select only one scenario",""))</f>
        <v>Select YES ( Y ) for the most appropriate scenario in blue cells</v>
      </c>
      <c r="I35" s="55"/>
      <c r="J35" s="55"/>
      <c r="K35" s="55"/>
      <c r="L35" s="55"/>
      <c r="M35" s="55"/>
      <c r="N35" s="60"/>
      <c r="O35" s="60"/>
      <c r="P35" s="60"/>
      <c r="Q35" s="60"/>
    </row>
    <row r="36" spans="1:17" x14ac:dyDescent="0.2">
      <c r="A36" s="60"/>
      <c r="B36" s="40" t="s">
        <v>35</v>
      </c>
      <c r="C36" s="41" t="s">
        <v>66</v>
      </c>
      <c r="D36" s="42">
        <v>1.2</v>
      </c>
      <c r="E36" s="21"/>
      <c r="F36" s="43" t="str">
        <f t="shared" ref="F36:F38" si="5">IF(E36="Y",D36,"")</f>
        <v/>
      </c>
      <c r="G36" s="100"/>
      <c r="H36" s="101"/>
      <c r="I36" s="55"/>
      <c r="J36" s="55"/>
      <c r="K36" s="55"/>
      <c r="L36" s="55"/>
      <c r="M36" s="55"/>
      <c r="N36" s="60"/>
      <c r="O36" s="60"/>
      <c r="P36" s="60"/>
      <c r="Q36" s="60"/>
    </row>
    <row r="37" spans="1:17" x14ac:dyDescent="0.2">
      <c r="A37" s="60"/>
      <c r="B37" s="40" t="s">
        <v>36</v>
      </c>
      <c r="C37" s="41" t="s">
        <v>65</v>
      </c>
      <c r="D37" s="42">
        <v>4.8</v>
      </c>
      <c r="E37" s="21"/>
      <c r="F37" s="43" t="str">
        <f t="shared" si="5"/>
        <v/>
      </c>
      <c r="G37" s="100"/>
      <c r="H37" s="101"/>
      <c r="I37" s="55"/>
      <c r="J37" s="55"/>
      <c r="K37" s="55"/>
      <c r="L37" s="55"/>
      <c r="M37" s="55"/>
      <c r="N37" s="60"/>
      <c r="O37" s="60"/>
      <c r="P37" s="60"/>
      <c r="Q37" s="60"/>
    </row>
    <row r="38" spans="1:17" ht="13.5" thickBot="1" x14ac:dyDescent="0.25">
      <c r="A38" s="60"/>
      <c r="B38" s="40" t="s">
        <v>37</v>
      </c>
      <c r="C38" s="41" t="s">
        <v>64</v>
      </c>
      <c r="D38" s="42">
        <v>10</v>
      </c>
      <c r="E38" s="21"/>
      <c r="F38" s="43" t="str">
        <f t="shared" si="5"/>
        <v/>
      </c>
      <c r="G38" s="100"/>
      <c r="H38" s="102"/>
      <c r="I38" s="55"/>
      <c r="J38" s="55"/>
      <c r="K38" s="55"/>
      <c r="L38" s="55"/>
      <c r="M38" s="55"/>
      <c r="N38" s="60"/>
      <c r="O38" s="60"/>
      <c r="P38" s="60"/>
      <c r="Q38" s="60"/>
    </row>
    <row r="39" spans="1:17" ht="13.5" thickBot="1" x14ac:dyDescent="0.25">
      <c r="A39" s="60"/>
      <c r="B39" s="14">
        <v>7</v>
      </c>
      <c r="C39" s="110" t="s">
        <v>118</v>
      </c>
      <c r="D39" s="111"/>
      <c r="E39" s="111"/>
      <c r="F39" s="99"/>
      <c r="G39" s="52"/>
      <c r="H39" s="53">
        <f>IF(COUNT(F35:F38)=0,1,IF(COUNT(F35:F38)&gt;1,1,""))</f>
        <v>1</v>
      </c>
      <c r="I39" s="55"/>
      <c r="J39" s="55"/>
      <c r="K39" s="55"/>
      <c r="L39" s="55"/>
      <c r="M39" s="55"/>
      <c r="N39" s="60"/>
      <c r="O39" s="60"/>
      <c r="P39" s="60"/>
      <c r="Q39" s="60"/>
    </row>
    <row r="40" spans="1:17" x14ac:dyDescent="0.2">
      <c r="A40" s="60"/>
      <c r="B40" s="40" t="s">
        <v>38</v>
      </c>
      <c r="C40" s="41" t="s">
        <v>68</v>
      </c>
      <c r="D40" s="42">
        <v>0.2</v>
      </c>
      <c r="E40" s="21"/>
      <c r="F40" s="43" t="str">
        <f>IF(E40="Y",D40,"")</f>
        <v/>
      </c>
      <c r="G40" s="100"/>
      <c r="H40" s="89" t="str">
        <f>IF(COUNT(F40:F43)=0,"Select YES ( Y ) for the most appropriate scenario in blue cells",IF(COUNT(F40:F43)&gt;1,"Please select only one scenario",""))</f>
        <v>Select YES ( Y ) for the most appropriate scenario in blue cells</v>
      </c>
      <c r="I40" s="55"/>
      <c r="J40" s="55"/>
      <c r="K40" s="55"/>
      <c r="L40" s="55"/>
      <c r="M40" s="55"/>
      <c r="N40" s="60"/>
      <c r="O40" s="60"/>
      <c r="P40" s="60"/>
      <c r="Q40" s="60"/>
    </row>
    <row r="41" spans="1:17" x14ac:dyDescent="0.2">
      <c r="A41" s="60"/>
      <c r="B41" s="40" t="s">
        <v>39</v>
      </c>
      <c r="C41" s="41" t="s">
        <v>69</v>
      </c>
      <c r="D41" s="42">
        <v>1.2</v>
      </c>
      <c r="E41" s="21"/>
      <c r="F41" s="43" t="str">
        <f t="shared" ref="F41:F43" si="6">IF(E41="Y",D41,"")</f>
        <v/>
      </c>
      <c r="G41" s="100"/>
      <c r="H41" s="101"/>
      <c r="I41" s="55"/>
      <c r="J41" s="55"/>
      <c r="K41" s="55"/>
      <c r="L41" s="55"/>
      <c r="M41" s="55"/>
      <c r="N41" s="60"/>
      <c r="O41" s="60"/>
      <c r="P41" s="60"/>
      <c r="Q41" s="60"/>
    </row>
    <row r="42" spans="1:17" x14ac:dyDescent="0.2">
      <c r="A42" s="60"/>
      <c r="B42" s="40" t="s">
        <v>40</v>
      </c>
      <c r="C42" s="44" t="s">
        <v>70</v>
      </c>
      <c r="D42" s="42">
        <v>4.8</v>
      </c>
      <c r="E42" s="21"/>
      <c r="F42" s="43" t="str">
        <f t="shared" si="6"/>
        <v/>
      </c>
      <c r="G42" s="100"/>
      <c r="H42" s="101"/>
      <c r="I42" s="55"/>
      <c r="J42" s="55"/>
      <c r="K42" s="55"/>
      <c r="L42" s="55"/>
      <c r="M42" s="55"/>
      <c r="N42" s="60"/>
      <c r="O42" s="60"/>
      <c r="P42" s="60"/>
      <c r="Q42" s="60"/>
    </row>
    <row r="43" spans="1:17" ht="13.5" thickBot="1" x14ac:dyDescent="0.25">
      <c r="A43" s="60"/>
      <c r="B43" s="40" t="s">
        <v>41</v>
      </c>
      <c r="C43" s="41" t="s">
        <v>100</v>
      </c>
      <c r="D43" s="42">
        <v>10</v>
      </c>
      <c r="E43" s="21"/>
      <c r="F43" s="43" t="str">
        <f t="shared" si="6"/>
        <v/>
      </c>
      <c r="G43" s="100"/>
      <c r="H43" s="102"/>
      <c r="I43" s="55"/>
      <c r="J43" s="62"/>
      <c r="K43" s="55"/>
      <c r="L43" s="55"/>
      <c r="M43" s="55"/>
      <c r="N43" s="60"/>
      <c r="O43" s="60"/>
      <c r="P43" s="60"/>
      <c r="Q43" s="60"/>
    </row>
    <row r="44" spans="1:17" ht="13.5" thickBot="1" x14ac:dyDescent="0.25">
      <c r="A44" s="60"/>
      <c r="B44" s="14">
        <v>8</v>
      </c>
      <c r="C44" s="98" t="s">
        <v>143</v>
      </c>
      <c r="D44" s="99"/>
      <c r="E44" s="99"/>
      <c r="F44" s="99"/>
      <c r="G44" s="52"/>
      <c r="H44" s="53">
        <f>IF(COUNT(F40:F43)=0,1,IF(COUNT(F40:F43)&gt;1,1,""))</f>
        <v>1</v>
      </c>
      <c r="I44" s="55"/>
      <c r="J44" s="55"/>
      <c r="K44" s="55"/>
      <c r="L44" s="55"/>
      <c r="M44" s="55"/>
      <c r="N44" s="60"/>
      <c r="O44" s="60"/>
      <c r="P44" s="60"/>
      <c r="Q44" s="60"/>
    </row>
    <row r="45" spans="1:17" x14ac:dyDescent="0.2">
      <c r="A45" s="60"/>
      <c r="B45" s="40" t="s">
        <v>42</v>
      </c>
      <c r="C45" s="41" t="s">
        <v>86</v>
      </c>
      <c r="D45" s="42">
        <v>0.2</v>
      </c>
      <c r="E45" s="21"/>
      <c r="F45" s="43" t="str">
        <f t="shared" ref="F45:F50" si="7">IF(E45="Y",D45,"")</f>
        <v/>
      </c>
      <c r="G45" s="100"/>
      <c r="H45" s="89" t="str">
        <f>IF(COUNT(F45:F50)=0,"Select YES ( Y ) for the most appropriate scenario in blue cells",IF(COUNT(F45:F50)&gt;1,"Please select only one scenario",""))</f>
        <v>Select YES ( Y ) for the most appropriate scenario in blue cells</v>
      </c>
      <c r="I45" s="55"/>
      <c r="J45" s="55"/>
      <c r="K45" s="55"/>
      <c r="L45" s="55"/>
      <c r="M45" s="55"/>
      <c r="N45" s="60"/>
      <c r="O45" s="60"/>
      <c r="P45" s="60"/>
      <c r="Q45" s="60"/>
    </row>
    <row r="46" spans="1:17" x14ac:dyDescent="0.2">
      <c r="A46" s="60"/>
      <c r="B46" s="40" t="s">
        <v>43</v>
      </c>
      <c r="C46" s="41" t="s">
        <v>75</v>
      </c>
      <c r="D46" s="42">
        <v>0.8</v>
      </c>
      <c r="E46" s="21"/>
      <c r="F46" s="43" t="str">
        <f t="shared" si="7"/>
        <v/>
      </c>
      <c r="G46" s="100"/>
      <c r="H46" s="101"/>
      <c r="I46" s="55"/>
      <c r="J46" s="55"/>
      <c r="K46" s="55"/>
      <c r="L46" s="55"/>
      <c r="M46" s="55"/>
      <c r="N46" s="60"/>
      <c r="O46" s="60"/>
      <c r="P46" s="60"/>
      <c r="Q46" s="60"/>
    </row>
    <row r="47" spans="1:17" x14ac:dyDescent="0.2">
      <c r="A47" s="60"/>
      <c r="B47" s="40" t="s">
        <v>44</v>
      </c>
      <c r="C47" s="122" t="s">
        <v>153</v>
      </c>
      <c r="D47" s="42">
        <v>4.2</v>
      </c>
      <c r="E47" s="21"/>
      <c r="F47" s="43" t="str">
        <f t="shared" si="7"/>
        <v/>
      </c>
      <c r="G47" s="100"/>
      <c r="H47" s="101"/>
      <c r="I47" s="55"/>
      <c r="J47" s="55"/>
      <c r="K47" s="55"/>
      <c r="L47" s="55"/>
      <c r="M47" s="55"/>
      <c r="N47" s="60"/>
      <c r="O47" s="60"/>
      <c r="P47" s="60"/>
      <c r="Q47" s="60"/>
    </row>
    <row r="48" spans="1:17" x14ac:dyDescent="0.2">
      <c r="A48" s="60"/>
      <c r="B48" s="40" t="s">
        <v>45</v>
      </c>
      <c r="C48" s="41" t="s">
        <v>12</v>
      </c>
      <c r="D48" s="42">
        <v>4.2</v>
      </c>
      <c r="E48" s="21"/>
      <c r="F48" s="43" t="str">
        <f t="shared" si="7"/>
        <v/>
      </c>
      <c r="G48" s="100"/>
      <c r="H48" s="101"/>
      <c r="I48" s="55"/>
      <c r="J48" s="55"/>
      <c r="K48" s="55"/>
      <c r="L48" s="55"/>
      <c r="M48" s="55"/>
      <c r="N48" s="60"/>
      <c r="O48" s="60"/>
      <c r="P48" s="60"/>
      <c r="Q48" s="60"/>
    </row>
    <row r="49" spans="1:17" x14ac:dyDescent="0.2">
      <c r="A49" s="60"/>
      <c r="B49" s="40" t="s">
        <v>46</v>
      </c>
      <c r="C49" s="41" t="s">
        <v>11</v>
      </c>
      <c r="D49" s="42">
        <v>6.4</v>
      </c>
      <c r="E49" s="21"/>
      <c r="F49" s="43" t="str">
        <f t="shared" si="7"/>
        <v/>
      </c>
      <c r="G49" s="100"/>
      <c r="H49" s="101"/>
      <c r="I49" s="55"/>
      <c r="J49" s="55"/>
      <c r="K49" s="55"/>
      <c r="L49" s="55"/>
      <c r="M49" s="55"/>
      <c r="N49" s="60"/>
      <c r="O49" s="60"/>
      <c r="P49" s="60"/>
      <c r="Q49" s="60"/>
    </row>
    <row r="50" spans="1:17" ht="13.5" thickBot="1" x14ac:dyDescent="0.25">
      <c r="A50" s="60"/>
      <c r="B50" s="45" t="s">
        <v>47</v>
      </c>
      <c r="C50" s="46" t="s">
        <v>10</v>
      </c>
      <c r="D50" s="47">
        <v>10</v>
      </c>
      <c r="E50" s="22"/>
      <c r="F50" s="43" t="str">
        <f t="shared" si="7"/>
        <v/>
      </c>
      <c r="G50" s="114"/>
      <c r="H50" s="102"/>
      <c r="I50" s="55"/>
      <c r="J50" s="55"/>
      <c r="K50" s="55"/>
      <c r="L50" s="55"/>
      <c r="M50" s="55"/>
      <c r="N50" s="60"/>
      <c r="O50" s="60"/>
      <c r="P50" s="60"/>
      <c r="Q50" s="60"/>
    </row>
    <row r="51" spans="1:17" ht="13.5" customHeight="1" thickBot="1" x14ac:dyDescent="0.25">
      <c r="A51" s="60"/>
      <c r="B51" s="71"/>
      <c r="C51" s="72"/>
      <c r="D51" s="72"/>
      <c r="E51" s="72"/>
      <c r="F51" s="72"/>
      <c r="G51" s="72"/>
      <c r="H51" s="89" t="s">
        <v>133</v>
      </c>
      <c r="I51" s="60"/>
      <c r="J51" s="60"/>
      <c r="K51" s="60"/>
      <c r="L51" s="60"/>
      <c r="M51" s="60"/>
      <c r="N51" s="60"/>
      <c r="O51" s="60"/>
      <c r="P51" s="60"/>
      <c r="Q51" s="60"/>
    </row>
    <row r="52" spans="1:17" ht="13.5" thickBot="1" x14ac:dyDescent="0.25">
      <c r="A52" s="60"/>
      <c r="B52" s="73"/>
      <c r="C52" s="55"/>
      <c r="D52" s="55"/>
      <c r="E52" s="55" t="s">
        <v>52</v>
      </c>
      <c r="F52" s="56" t="str">
        <f>IF(COUNT(H9:H51)&gt;0,"",SUM(F9:F50)/0.8)</f>
        <v/>
      </c>
      <c r="G52" s="57"/>
      <c r="H52" s="90"/>
      <c r="I52" s="60"/>
      <c r="J52" s="60"/>
      <c r="K52" s="60"/>
      <c r="L52" s="60"/>
      <c r="M52" s="60"/>
      <c r="N52" s="60"/>
      <c r="O52" s="60"/>
      <c r="P52" s="60"/>
      <c r="Q52" s="60"/>
    </row>
    <row r="53" spans="1:17" ht="7.5" customHeight="1" x14ac:dyDescent="0.2">
      <c r="A53" s="60"/>
      <c r="B53" s="73"/>
      <c r="C53" s="55"/>
      <c r="D53" s="55"/>
      <c r="E53" s="55"/>
      <c r="F53" s="58"/>
      <c r="G53" s="58"/>
      <c r="H53" s="90"/>
      <c r="I53" s="60"/>
      <c r="J53" s="60"/>
      <c r="K53" s="60"/>
      <c r="L53" s="60"/>
      <c r="M53" s="60"/>
      <c r="N53" s="60"/>
      <c r="O53" s="60"/>
      <c r="P53" s="60"/>
      <c r="Q53" s="60"/>
    </row>
    <row r="54" spans="1:17" x14ac:dyDescent="0.2">
      <c r="A54" s="60"/>
      <c r="B54" s="73"/>
      <c r="C54" s="55"/>
      <c r="D54" s="59" t="s">
        <v>150</v>
      </c>
      <c r="E54" s="60"/>
      <c r="F54" s="61" t="str">
        <f>IF(COUNT(H9:H51)&gt;0,"",'R'!B28)</f>
        <v/>
      </c>
      <c r="G54" s="62"/>
      <c r="H54" s="90"/>
      <c r="I54" s="60"/>
      <c r="J54" s="60"/>
      <c r="K54" s="60"/>
      <c r="L54" s="60"/>
      <c r="M54" s="60"/>
      <c r="N54" s="60"/>
      <c r="O54" s="60"/>
      <c r="P54" s="60"/>
      <c r="Q54" s="60"/>
    </row>
    <row r="55" spans="1:17" ht="6" customHeight="1" x14ac:dyDescent="0.2">
      <c r="A55" s="60"/>
      <c r="B55" s="73"/>
      <c r="C55" s="55"/>
      <c r="D55" s="55"/>
      <c r="E55" s="55"/>
      <c r="F55" s="55"/>
      <c r="G55" s="55"/>
      <c r="H55" s="9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12.75" customHeight="1" x14ac:dyDescent="0.2">
      <c r="A56" s="60"/>
      <c r="B56" s="73"/>
      <c r="C56" s="92" t="s">
        <v>132</v>
      </c>
      <c r="D56" s="93"/>
      <c r="E56" s="87"/>
      <c r="F56" s="60"/>
      <c r="G56" s="60"/>
      <c r="H56" s="90"/>
      <c r="I56" s="60"/>
      <c r="J56" s="60"/>
      <c r="K56" s="60"/>
      <c r="L56" s="60"/>
      <c r="M56" s="60"/>
      <c r="N56" s="60"/>
      <c r="O56" s="60"/>
      <c r="P56" s="60"/>
      <c r="Q56" s="60"/>
    </row>
    <row r="57" spans="1:17" x14ac:dyDescent="0.2">
      <c r="A57" s="60"/>
      <c r="B57" s="73"/>
      <c r="C57" s="94"/>
      <c r="D57" s="93"/>
      <c r="E57" s="88"/>
      <c r="F57" s="63" t="str">
        <f>IF(COUNT(H9:H51)&gt;0,"",IF(Scoresheet!F54&lt;4,IF(Scoresheet!E56="Y",Scoresheet!F54+1,IF(Scoresheet!E56="N",Scoresheet!F54,IF(Scoresheet!E56="N/A",Scoresheet!F54))), ""))</f>
        <v/>
      </c>
      <c r="G57" s="64"/>
      <c r="H57" s="90"/>
      <c r="I57" s="60"/>
      <c r="J57" s="60"/>
      <c r="K57" s="60"/>
      <c r="L57" s="60"/>
      <c r="M57" s="60"/>
      <c r="N57" s="60"/>
      <c r="O57" s="60"/>
      <c r="P57" s="60"/>
      <c r="Q57" s="60"/>
    </row>
    <row r="58" spans="1:17" ht="7.5" customHeight="1" x14ac:dyDescent="0.2">
      <c r="A58" s="60"/>
      <c r="B58" s="73"/>
      <c r="C58" s="65"/>
      <c r="D58" s="65"/>
      <c r="E58" s="55"/>
      <c r="F58" s="64"/>
      <c r="G58" s="64"/>
      <c r="H58" s="90"/>
      <c r="I58" s="60"/>
      <c r="J58" s="60"/>
      <c r="K58" s="60"/>
      <c r="L58" s="60"/>
      <c r="M58" s="60"/>
      <c r="N58" s="60"/>
      <c r="O58" s="60"/>
      <c r="P58" s="60"/>
      <c r="Q58" s="60"/>
    </row>
    <row r="59" spans="1:17" ht="12.75" customHeight="1" x14ac:dyDescent="0.2">
      <c r="A59" s="60"/>
      <c r="B59" s="73"/>
      <c r="C59" s="95" t="s">
        <v>119</v>
      </c>
      <c r="D59" s="96"/>
      <c r="E59" s="87"/>
      <c r="F59" s="60"/>
      <c r="G59" s="60"/>
      <c r="H59" s="90"/>
      <c r="I59" s="60"/>
      <c r="J59" s="60"/>
      <c r="K59" s="60"/>
      <c r="L59" s="60"/>
      <c r="M59" s="60"/>
      <c r="N59" s="60"/>
      <c r="O59" s="60"/>
      <c r="P59" s="60"/>
      <c r="Q59" s="60"/>
    </row>
    <row r="60" spans="1:17" x14ac:dyDescent="0.2">
      <c r="A60" s="60"/>
      <c r="B60" s="73"/>
      <c r="C60" s="97"/>
      <c r="D60" s="96"/>
      <c r="E60" s="88"/>
      <c r="F60" s="63" t="str">
        <f>IF(COUNT(H9:H51)&gt;0,"",IF(Scoresheet!E59="Y",6,IF(Scoresheet!E59="N",Scoresheet!F57,IF(Scoresheet!E59="N/A",Scoresheet!F57))))</f>
        <v/>
      </c>
      <c r="G60" s="64"/>
      <c r="H60" s="90"/>
      <c r="I60" s="60"/>
      <c r="J60" s="60"/>
      <c r="K60" s="60"/>
      <c r="L60" s="60"/>
      <c r="M60" s="60"/>
      <c r="N60" s="60"/>
      <c r="O60" s="60"/>
      <c r="P60" s="60"/>
      <c r="Q60" s="60"/>
    </row>
    <row r="61" spans="1:17" ht="13.5" thickBot="1" x14ac:dyDescent="0.25">
      <c r="A61" s="60"/>
      <c r="B61" s="74"/>
      <c r="C61" s="75"/>
      <c r="D61" s="76"/>
      <c r="E61" s="77"/>
      <c r="F61" s="78"/>
      <c r="G61" s="78"/>
      <c r="H61" s="91"/>
      <c r="I61" s="60"/>
      <c r="J61" s="60"/>
      <c r="K61" s="60"/>
      <c r="L61" s="60"/>
      <c r="M61" s="60"/>
      <c r="N61" s="60"/>
      <c r="O61" s="60"/>
      <c r="P61" s="60"/>
      <c r="Q61" s="60"/>
    </row>
    <row r="62" spans="1:17" ht="13.5" thickBot="1" x14ac:dyDescent="0.25">
      <c r="A62" s="60"/>
      <c r="B62" s="55"/>
      <c r="C62" s="65"/>
      <c r="D62" s="65"/>
      <c r="E62" s="55"/>
      <c r="F62" s="64"/>
      <c r="G62" s="64"/>
      <c r="H62" s="55"/>
      <c r="I62" s="60"/>
      <c r="J62" s="60"/>
      <c r="K62" s="60"/>
      <c r="L62" s="60"/>
      <c r="M62" s="60"/>
      <c r="N62" s="60"/>
      <c r="O62" s="60"/>
      <c r="P62" s="60"/>
      <c r="Q62" s="60"/>
    </row>
    <row r="63" spans="1:17" ht="13.5" thickBot="1" x14ac:dyDescent="0.25">
      <c r="A63" s="60"/>
      <c r="B63" s="55"/>
      <c r="C63" s="66" t="s">
        <v>113</v>
      </c>
      <c r="D63" s="65"/>
      <c r="E63" s="55"/>
      <c r="F63" s="67" t="str">
        <f>IF(COUNT(H9:H51)&gt;0,"",MAX(F54:F60))</f>
        <v/>
      </c>
      <c r="G63" s="68"/>
      <c r="H63" s="55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13.5" thickBot="1" x14ac:dyDescent="0.25">
      <c r="A64" s="60"/>
      <c r="B64" s="69"/>
      <c r="C64" s="70"/>
      <c r="D64" s="70"/>
      <c r="E64" s="69"/>
      <c r="F64" s="69"/>
      <c r="G64" s="69"/>
      <c r="H64" s="69"/>
      <c r="I64" s="60"/>
      <c r="J64" s="60"/>
      <c r="K64" s="60"/>
      <c r="L64" s="60"/>
      <c r="M64" s="60"/>
      <c r="N64" s="60"/>
      <c r="O64" s="60"/>
      <c r="P64" s="60"/>
      <c r="Q64" s="60"/>
    </row>
    <row r="65" spans="1:17" ht="13.5" thickTop="1" x14ac:dyDescent="0.2">
      <c r="A65" s="60"/>
      <c r="B65" s="9" t="s">
        <v>123</v>
      </c>
      <c r="C65" s="10"/>
      <c r="D65" s="10"/>
      <c r="E65" s="9"/>
      <c r="F65" s="9"/>
      <c r="G65" s="9"/>
      <c r="H65" s="9"/>
      <c r="I65" s="60"/>
      <c r="J65" s="60"/>
      <c r="K65" s="60"/>
      <c r="L65" s="60"/>
      <c r="M65" s="60"/>
      <c r="N65" s="60"/>
      <c r="O65" s="60"/>
      <c r="P65" s="60"/>
      <c r="Q65" s="60"/>
    </row>
    <row r="66" spans="1:17" x14ac:dyDescent="0.2">
      <c r="A66" s="60"/>
      <c r="B66" s="107" t="s">
        <v>152</v>
      </c>
      <c r="C66" s="108"/>
      <c r="D66" s="108"/>
      <c r="E66" s="109"/>
      <c r="F66" s="109"/>
      <c r="G66" s="13"/>
      <c r="H66" s="9"/>
      <c r="I66" s="60"/>
      <c r="J66" s="60"/>
      <c r="K66" s="60"/>
      <c r="L66" s="60"/>
      <c r="M66" s="60"/>
      <c r="N66" s="60"/>
      <c r="O66" s="60"/>
      <c r="P66" s="60"/>
      <c r="Q66" s="60"/>
    </row>
    <row r="67" spans="1:17" x14ac:dyDescent="0.2">
      <c r="A67" s="60"/>
      <c r="B67" s="8"/>
      <c r="C67" s="11" t="s">
        <v>126</v>
      </c>
      <c r="D67" s="27"/>
      <c r="E67" s="28"/>
      <c r="F67" s="28"/>
      <c r="G67" s="28"/>
      <c r="H67" s="29"/>
      <c r="I67" s="60"/>
      <c r="J67" s="60"/>
      <c r="K67" s="60"/>
      <c r="L67" s="60"/>
      <c r="M67" s="60"/>
      <c r="N67" s="60"/>
      <c r="O67" s="60"/>
      <c r="P67" s="60"/>
      <c r="Q67" s="60"/>
    </row>
    <row r="68" spans="1:17" x14ac:dyDescent="0.2">
      <c r="A68" s="60"/>
      <c r="B68" s="9"/>
      <c r="C68" s="9"/>
      <c r="D68" s="30"/>
      <c r="E68" s="31"/>
      <c r="F68" s="31"/>
      <c r="G68" s="31"/>
      <c r="H68" s="32"/>
      <c r="I68" s="60"/>
      <c r="J68" s="60"/>
      <c r="K68" s="60"/>
      <c r="L68" s="60"/>
      <c r="M68" s="60"/>
      <c r="N68" s="60"/>
      <c r="O68" s="60"/>
      <c r="P68" s="60"/>
      <c r="Q68" s="60"/>
    </row>
    <row r="69" spans="1:17" x14ac:dyDescent="0.2">
      <c r="A69" s="60"/>
      <c r="B69" s="23"/>
      <c r="C69" s="9"/>
      <c r="D69" s="8"/>
      <c r="E69" s="8"/>
      <c r="F69" s="8"/>
      <c r="G69" s="8"/>
      <c r="H69" s="8"/>
      <c r="I69" s="60"/>
      <c r="J69" s="60"/>
      <c r="K69" s="60"/>
      <c r="L69" s="60"/>
      <c r="M69" s="60"/>
      <c r="N69" s="60"/>
      <c r="O69" s="60"/>
      <c r="P69" s="60"/>
      <c r="Q69" s="60"/>
    </row>
    <row r="70" spans="1:17" x14ac:dyDescent="0.2">
      <c r="A70" s="60"/>
      <c r="B70" s="23" t="s">
        <v>128</v>
      </c>
      <c r="C70" s="9"/>
      <c r="D70" s="33"/>
      <c r="E70" s="34"/>
      <c r="F70" s="34"/>
      <c r="G70" s="34"/>
      <c r="H70" s="35"/>
      <c r="I70" s="60"/>
      <c r="J70" s="60"/>
      <c r="K70" s="60"/>
      <c r="L70" s="60"/>
      <c r="M70" s="60"/>
      <c r="N70" s="60"/>
      <c r="O70" s="60"/>
      <c r="P70" s="60"/>
      <c r="Q70" s="60"/>
    </row>
    <row r="71" spans="1:17" x14ac:dyDescent="0.2">
      <c r="A71" s="60"/>
      <c r="B71" s="10"/>
      <c r="C71" s="10"/>
      <c r="D71" s="9"/>
      <c r="E71" s="9"/>
      <c r="F71" s="9"/>
      <c r="G71" s="9"/>
      <c r="H71" s="9"/>
      <c r="I71" s="60"/>
      <c r="J71" s="60"/>
      <c r="K71" s="60"/>
      <c r="L71" s="60"/>
      <c r="M71" s="60"/>
      <c r="N71" s="60"/>
      <c r="O71" s="60"/>
      <c r="P71" s="60"/>
      <c r="Q71" s="60"/>
    </row>
    <row r="72" spans="1:17" x14ac:dyDescent="0.2">
      <c r="A72" s="60"/>
      <c r="B72" s="107" t="s">
        <v>129</v>
      </c>
      <c r="C72" s="112"/>
      <c r="D72" s="24"/>
      <c r="E72" s="25"/>
      <c r="F72" s="25"/>
      <c r="G72" s="25"/>
      <c r="H72" s="26"/>
      <c r="I72" s="60"/>
      <c r="J72" s="60"/>
      <c r="K72" s="60"/>
      <c r="L72" s="60"/>
      <c r="M72" s="60"/>
      <c r="N72" s="60"/>
      <c r="O72" s="60"/>
      <c r="P72" s="60"/>
      <c r="Q72" s="60"/>
    </row>
    <row r="73" spans="1:17" ht="26.25" customHeight="1" x14ac:dyDescent="0.2">
      <c r="A73" s="60"/>
      <c r="B73" s="108" t="s">
        <v>130</v>
      </c>
      <c r="C73" s="113"/>
      <c r="D73" s="8"/>
      <c r="E73" s="12" t="s">
        <v>77</v>
      </c>
      <c r="F73" s="108" t="s">
        <v>78</v>
      </c>
      <c r="G73" s="108"/>
      <c r="H73" s="112"/>
      <c r="I73" s="60"/>
      <c r="J73" s="60"/>
      <c r="K73" s="60"/>
      <c r="L73" s="60"/>
      <c r="M73" s="60"/>
      <c r="N73" s="60"/>
      <c r="O73" s="60"/>
      <c r="P73" s="60"/>
      <c r="Q73" s="60"/>
    </row>
    <row r="74" spans="1:17" x14ac:dyDescent="0.2">
      <c r="A74" s="60"/>
      <c r="B74" s="9"/>
      <c r="C74" s="9"/>
      <c r="D74" s="9"/>
      <c r="E74" s="9"/>
      <c r="F74" s="9"/>
      <c r="G74" s="9"/>
      <c r="H74" s="9"/>
      <c r="I74" s="60"/>
      <c r="J74" s="60"/>
      <c r="K74" s="60"/>
      <c r="L74" s="60"/>
      <c r="M74" s="60"/>
      <c r="N74" s="60"/>
      <c r="O74" s="60"/>
      <c r="P74" s="60"/>
      <c r="Q74" s="60"/>
    </row>
    <row r="75" spans="1:17" hidden="1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hidden="1" x14ac:dyDescent="0.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x14ac:dyDescent="0.2">
      <c r="A77" s="60"/>
      <c r="B77" s="60"/>
      <c r="C77" s="79" t="s">
        <v>149</v>
      </c>
      <c r="D77" s="80"/>
      <c r="E77" s="80"/>
      <c r="F77" s="80"/>
      <c r="G77" s="80"/>
      <c r="H77" s="80"/>
      <c r="I77" s="60"/>
      <c r="J77" s="60"/>
      <c r="K77" s="60"/>
      <c r="L77" s="60"/>
      <c r="M77" s="60"/>
      <c r="N77" s="60"/>
      <c r="O77" s="60"/>
      <c r="P77" s="60"/>
      <c r="Q77" s="60"/>
    </row>
    <row r="78" spans="1:17" x14ac:dyDescent="0.2">
      <c r="A78" s="60"/>
      <c r="B78" s="60"/>
      <c r="C78" s="80"/>
      <c r="D78" s="80"/>
      <c r="E78" s="80"/>
      <c r="F78" s="80"/>
      <c r="G78" s="80"/>
      <c r="H78" s="80"/>
      <c r="I78" s="60"/>
      <c r="J78" s="60"/>
      <c r="K78" s="60"/>
      <c r="L78" s="60"/>
      <c r="M78" s="60"/>
      <c r="N78" s="60"/>
      <c r="O78" s="60"/>
      <c r="P78" s="60"/>
      <c r="Q78" s="60"/>
    </row>
    <row r="79" spans="1:17" x14ac:dyDescent="0.2">
      <c r="A79" s="60"/>
      <c r="B79" s="60"/>
      <c r="C79" s="80" t="s">
        <v>116</v>
      </c>
      <c r="D79" s="80"/>
      <c r="E79" s="80"/>
      <c r="F79" s="80"/>
      <c r="G79" s="80"/>
      <c r="H79" s="80"/>
      <c r="I79" s="60"/>
      <c r="J79" s="60"/>
      <c r="K79" s="60"/>
      <c r="L79" s="60"/>
      <c r="M79" s="60"/>
      <c r="N79" s="60"/>
      <c r="O79" s="60"/>
      <c r="P79" s="60"/>
      <c r="Q79" s="60"/>
    </row>
    <row r="80" spans="1:17" x14ac:dyDescent="0.2">
      <c r="A80" s="60"/>
      <c r="B80" s="60"/>
      <c r="C80" s="80" t="s">
        <v>144</v>
      </c>
      <c r="D80" s="80"/>
      <c r="E80" s="80"/>
      <c r="F80" s="80"/>
      <c r="G80" s="80"/>
      <c r="H80" s="80"/>
      <c r="I80" s="60"/>
      <c r="J80" s="60"/>
      <c r="K80" s="60"/>
      <c r="L80" s="60"/>
      <c r="M80" s="60"/>
      <c r="N80" s="60"/>
      <c r="O80" s="60"/>
      <c r="P80" s="60"/>
      <c r="Q80" s="60"/>
    </row>
    <row r="81" spans="1:17" x14ac:dyDescent="0.2">
      <c r="A81" s="60"/>
      <c r="B81" s="60"/>
      <c r="C81" s="80" t="s">
        <v>145</v>
      </c>
      <c r="D81" s="80"/>
      <c r="E81" s="80"/>
      <c r="F81" s="80"/>
      <c r="G81" s="80"/>
      <c r="H81" s="80"/>
      <c r="I81" s="60"/>
      <c r="J81" s="60"/>
      <c r="K81" s="60"/>
      <c r="L81" s="60"/>
      <c r="M81" s="60"/>
      <c r="N81" s="60"/>
      <c r="O81" s="60"/>
      <c r="P81" s="60"/>
      <c r="Q81" s="60"/>
    </row>
    <row r="82" spans="1:17" x14ac:dyDescent="0.2">
      <c r="A82" s="60"/>
      <c r="B82" s="60"/>
      <c r="C82" s="80" t="s">
        <v>146</v>
      </c>
      <c r="D82" s="80"/>
      <c r="E82" s="80"/>
      <c r="F82" s="80"/>
      <c r="G82" s="80"/>
      <c r="H82" s="80"/>
      <c r="I82" s="60"/>
      <c r="J82" s="60"/>
      <c r="K82" s="60"/>
      <c r="L82" s="60"/>
      <c r="M82" s="60"/>
      <c r="N82" s="60"/>
      <c r="O82" s="60"/>
      <c r="P82" s="60"/>
      <c r="Q82" s="60"/>
    </row>
    <row r="83" spans="1:17" x14ac:dyDescent="0.2">
      <c r="A83" s="60"/>
      <c r="B83" s="60"/>
      <c r="C83" s="80" t="s">
        <v>147</v>
      </c>
      <c r="D83" s="80"/>
      <c r="E83" s="80"/>
      <c r="F83" s="80"/>
      <c r="G83" s="80"/>
      <c r="H83" s="80"/>
      <c r="I83" s="60"/>
      <c r="J83" s="60"/>
      <c r="K83" s="60"/>
      <c r="L83" s="60"/>
      <c r="M83" s="60"/>
      <c r="N83" s="60"/>
      <c r="O83" s="60"/>
      <c r="P83" s="60"/>
      <c r="Q83" s="60"/>
    </row>
    <row r="84" spans="1:17" x14ac:dyDescent="0.2">
      <c r="A84" s="60"/>
      <c r="B84" s="60"/>
      <c r="C84" s="80" t="s">
        <v>148</v>
      </c>
      <c r="D84" s="80"/>
      <c r="E84" s="80"/>
      <c r="F84" s="80"/>
      <c r="G84" s="80"/>
      <c r="H84" s="80"/>
      <c r="I84" s="60"/>
      <c r="J84" s="60"/>
      <c r="K84" s="60"/>
      <c r="L84" s="60"/>
      <c r="M84" s="60"/>
      <c r="N84" s="60"/>
      <c r="O84" s="60"/>
      <c r="P84" s="60"/>
      <c r="Q84" s="60"/>
    </row>
    <row r="85" spans="1:17" x14ac:dyDescent="0.2">
      <c r="A85" s="60"/>
      <c r="B85" s="60"/>
      <c r="C85" s="80"/>
      <c r="D85" s="80"/>
      <c r="E85" s="80"/>
      <c r="F85" s="80"/>
      <c r="G85" s="80"/>
      <c r="H85" s="80"/>
      <c r="I85" s="60"/>
      <c r="J85" s="60"/>
      <c r="K85" s="60"/>
      <c r="L85" s="60"/>
      <c r="M85" s="60"/>
      <c r="N85" s="60"/>
      <c r="O85" s="60"/>
      <c r="P85" s="60"/>
      <c r="Q85" s="60"/>
    </row>
    <row r="86" spans="1:17" ht="28.5" customHeight="1" x14ac:dyDescent="0.2">
      <c r="A86" s="60"/>
      <c r="B86" s="60"/>
      <c r="C86" s="103" t="s">
        <v>135</v>
      </c>
      <c r="D86" s="103"/>
      <c r="E86" s="103"/>
      <c r="F86" s="103"/>
      <c r="G86" s="103"/>
      <c r="H86" s="103"/>
      <c r="I86" s="60"/>
      <c r="J86" s="60"/>
      <c r="K86" s="60"/>
      <c r="L86" s="60"/>
      <c r="M86" s="60"/>
      <c r="N86" s="60"/>
      <c r="O86" s="60"/>
      <c r="P86" s="60"/>
      <c r="Q86" s="60"/>
    </row>
    <row r="87" spans="1:17" x14ac:dyDescent="0.2">
      <c r="A87" s="60"/>
      <c r="B87" s="60"/>
      <c r="C87" s="80"/>
      <c r="D87" s="80"/>
      <c r="E87" s="80"/>
      <c r="F87" s="80"/>
      <c r="G87" s="80"/>
      <c r="H87" s="80"/>
      <c r="I87" s="60"/>
      <c r="J87" s="60"/>
      <c r="K87" s="60"/>
      <c r="L87" s="60"/>
      <c r="M87" s="60"/>
      <c r="N87" s="60"/>
      <c r="O87" s="60"/>
      <c r="P87" s="60"/>
      <c r="Q87" s="60"/>
    </row>
    <row r="88" spans="1:17" ht="27.75" customHeight="1" x14ac:dyDescent="0.2">
      <c r="A88" s="60"/>
      <c r="B88" s="60"/>
      <c r="C88" s="103" t="s">
        <v>136</v>
      </c>
      <c r="D88" s="104"/>
      <c r="E88" s="104"/>
      <c r="F88" s="104"/>
      <c r="G88" s="104"/>
      <c r="H88" s="104"/>
      <c r="I88" s="60"/>
      <c r="J88" s="60"/>
      <c r="K88" s="60"/>
      <c r="L88" s="60"/>
      <c r="M88" s="60"/>
      <c r="N88" s="60"/>
      <c r="O88" s="60"/>
      <c r="P88" s="60"/>
      <c r="Q88" s="60"/>
    </row>
    <row r="89" spans="1:17" x14ac:dyDescent="0.2">
      <c r="A89" s="60"/>
      <c r="B89" s="60"/>
      <c r="C89" s="80"/>
      <c r="D89" s="80"/>
      <c r="E89" s="80"/>
      <c r="F89" s="80"/>
      <c r="G89" s="80"/>
      <c r="H89" s="80"/>
      <c r="I89" s="60"/>
      <c r="J89" s="60"/>
      <c r="K89" s="60"/>
      <c r="L89" s="60"/>
      <c r="M89" s="60"/>
      <c r="N89" s="60"/>
      <c r="O89" s="60"/>
      <c r="P89" s="60"/>
      <c r="Q89" s="60"/>
    </row>
    <row r="90" spans="1:17" ht="24" customHeight="1" x14ac:dyDescent="0.2">
      <c r="A90" s="60"/>
      <c r="B90" s="60"/>
      <c r="C90" s="105" t="s">
        <v>137</v>
      </c>
      <c r="D90" s="106"/>
      <c r="E90" s="106"/>
      <c r="F90" s="106"/>
      <c r="G90" s="106"/>
      <c r="H90" s="106"/>
      <c r="I90" s="60"/>
      <c r="J90" s="60"/>
      <c r="K90" s="60"/>
      <c r="L90" s="60"/>
      <c r="M90" s="60"/>
      <c r="N90" s="60"/>
      <c r="O90" s="60"/>
      <c r="P90" s="60"/>
      <c r="Q90" s="60"/>
    </row>
    <row r="91" spans="1:17" x14ac:dyDescent="0.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ht="24.75" customHeight="1" x14ac:dyDescent="0.2">
      <c r="A92" s="60"/>
      <c r="B92" s="60"/>
      <c r="C92" s="105" t="s">
        <v>138</v>
      </c>
      <c r="D92" s="106"/>
      <c r="E92" s="106"/>
      <c r="F92" s="106"/>
      <c r="G92" s="106"/>
      <c r="H92" s="106"/>
      <c r="I92" s="60"/>
      <c r="J92" s="60"/>
      <c r="K92" s="60"/>
      <c r="L92" s="60"/>
      <c r="M92" s="60"/>
      <c r="N92" s="60"/>
      <c r="O92" s="60"/>
      <c r="P92" s="60"/>
      <c r="Q92" s="60"/>
    </row>
    <row r="93" spans="1:17" x14ac:dyDescent="0.2">
      <c r="A93" s="60"/>
      <c r="B93" s="60"/>
      <c r="C93" s="8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ht="25.5" customHeight="1" x14ac:dyDescent="0.2">
      <c r="A94" s="60"/>
      <c r="B94" s="60"/>
      <c r="C94" s="105" t="s">
        <v>134</v>
      </c>
      <c r="D94" s="104"/>
      <c r="E94" s="104"/>
      <c r="F94" s="104"/>
      <c r="G94" s="104"/>
      <c r="H94" s="104"/>
      <c r="I94" s="60"/>
      <c r="J94" s="60"/>
      <c r="K94" s="60"/>
      <c r="L94" s="60"/>
      <c r="M94" s="60"/>
      <c r="N94" s="60"/>
      <c r="O94" s="60"/>
      <c r="P94" s="60"/>
      <c r="Q94" s="60"/>
    </row>
    <row r="95" spans="1:17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 ht="25.5" customHeight="1" x14ac:dyDescent="0.2">
      <c r="A96" s="60"/>
      <c r="B96" s="60"/>
      <c r="C96" s="105" t="s">
        <v>139</v>
      </c>
      <c r="D96" s="106"/>
      <c r="E96" s="106"/>
      <c r="F96" s="106"/>
      <c r="G96" s="106"/>
      <c r="H96" s="106"/>
      <c r="I96" s="60"/>
      <c r="J96" s="60"/>
      <c r="K96" s="60"/>
      <c r="L96" s="60"/>
      <c r="M96" s="60"/>
      <c r="N96" s="60"/>
      <c r="O96" s="60"/>
      <c r="P96" s="60"/>
      <c r="Q96" s="60"/>
    </row>
    <row r="97" spans="1:17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 x14ac:dyDescent="0.2">
      <c r="A98" s="60"/>
      <c r="B98" s="60"/>
      <c r="C98" s="60" t="s">
        <v>117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 x14ac:dyDescent="0.2">
      <c r="A99" s="60"/>
      <c r="B99" s="60"/>
      <c r="C99" s="60"/>
      <c r="D99" s="8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 ht="87" customHeight="1" x14ac:dyDescent="0.2">
      <c r="A100" s="60"/>
      <c r="B100" s="60"/>
      <c r="C100" s="105" t="s">
        <v>140</v>
      </c>
      <c r="D100" s="104"/>
      <c r="E100" s="104"/>
      <c r="F100" s="104"/>
      <c r="G100" s="8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x14ac:dyDescent="0.2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ht="64.5" customHeight="1" x14ac:dyDescent="0.2">
      <c r="A102" s="60"/>
      <c r="B102" s="60"/>
      <c r="C102" s="105" t="s">
        <v>141</v>
      </c>
      <c r="D102" s="104"/>
      <c r="E102" s="104"/>
      <c r="F102" s="104"/>
      <c r="G102" s="8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x14ac:dyDescent="0.2">
      <c r="A103" s="60"/>
      <c r="B103" s="60"/>
      <c r="C103" s="60" t="s">
        <v>142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x14ac:dyDescent="0.2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x14ac:dyDescent="0.2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x14ac:dyDescent="0.2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x14ac:dyDescent="0.2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x14ac:dyDescent="0.2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x14ac:dyDescent="0.2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x14ac:dyDescent="0.2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x14ac:dyDescent="0.2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</sheetData>
  <mergeCells count="44">
    <mergeCell ref="H9:H13"/>
    <mergeCell ref="H26:H28"/>
    <mergeCell ref="D8:F8"/>
    <mergeCell ref="H15:H17"/>
    <mergeCell ref="H19:H24"/>
    <mergeCell ref="G9:G13"/>
    <mergeCell ref="G15:G17"/>
    <mergeCell ref="C102:F102"/>
    <mergeCell ref="C94:H94"/>
    <mergeCell ref="C96:H96"/>
    <mergeCell ref="B66:F66"/>
    <mergeCell ref="C25:F25"/>
    <mergeCell ref="G26:G28"/>
    <mergeCell ref="G30:G33"/>
    <mergeCell ref="H30:H33"/>
    <mergeCell ref="C29:F29"/>
    <mergeCell ref="G35:G38"/>
    <mergeCell ref="C34:F34"/>
    <mergeCell ref="C39:F39"/>
    <mergeCell ref="F73:H73"/>
    <mergeCell ref="B73:C73"/>
    <mergeCell ref="B72:C72"/>
    <mergeCell ref="G45:G50"/>
    <mergeCell ref="C86:H86"/>
    <mergeCell ref="C88:H88"/>
    <mergeCell ref="C90:H90"/>
    <mergeCell ref="C92:H92"/>
    <mergeCell ref="C100:F100"/>
    <mergeCell ref="B2:H2"/>
    <mergeCell ref="B3:H3"/>
    <mergeCell ref="B5:H5"/>
    <mergeCell ref="E56:E57"/>
    <mergeCell ref="H51:H61"/>
    <mergeCell ref="C56:D57"/>
    <mergeCell ref="C59:D60"/>
    <mergeCell ref="C44:F44"/>
    <mergeCell ref="C14:F14"/>
    <mergeCell ref="C18:F18"/>
    <mergeCell ref="G19:G24"/>
    <mergeCell ref="G40:G43"/>
    <mergeCell ref="E59:E60"/>
    <mergeCell ref="H35:H38"/>
    <mergeCell ref="H40:H43"/>
    <mergeCell ref="H45:H50"/>
  </mergeCells>
  <phoneticPr fontId="0" type="noConversion"/>
  <dataValidations count="2">
    <dataValidation type="list" allowBlank="1" showInputMessage="1" showErrorMessage="1" sqref="E59 E56">
      <formula1>$K$9:$K$11</formula1>
    </dataValidation>
    <dataValidation type="list" allowBlank="1" showInputMessage="1" showErrorMessage="1" sqref="E9:E13 E15:E17 E19:E24 E26:E28 E30:E33 E35:E38 E40:E43 E45:E50">
      <formula1>$K$9:$K$12</formula1>
    </dataValidation>
  </dataValidations>
  <pageMargins left="0.75" right="0.75" top="0.51" bottom="1" header="0.5" footer="0.5"/>
  <pageSetup paperSize="9" scale="71" orientation="portrait" verticalDpi="200" r:id="rId1"/>
  <headerFooter alignWithMargins="0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34"/>
  <sheetViews>
    <sheetView workbookViewId="0">
      <selection activeCell="B12" sqref="B12"/>
    </sheetView>
  </sheetViews>
  <sheetFormatPr defaultRowHeight="12.75" x14ac:dyDescent="0.2"/>
  <cols>
    <col min="1" max="1" width="33" customWidth="1"/>
    <col min="2" max="2" width="24.140625" customWidth="1"/>
    <col min="3" max="3" width="60.28515625" customWidth="1"/>
  </cols>
  <sheetData>
    <row r="6" spans="1:3" x14ac:dyDescent="0.2">
      <c r="C6" s="2"/>
    </row>
    <row r="7" spans="1:3" x14ac:dyDescent="0.2">
      <c r="A7" t="s">
        <v>109</v>
      </c>
      <c r="B7" s="4">
        <f>IF(Scoresheet!F52&gt;79,5)</f>
        <v>5</v>
      </c>
      <c r="C7" s="2" t="s">
        <v>112</v>
      </c>
    </row>
    <row r="8" spans="1:3" x14ac:dyDescent="0.2">
      <c r="A8" t="s">
        <v>107</v>
      </c>
      <c r="B8" s="4" t="b">
        <f>IF(Scoresheet!F52&gt;59,IF(Scoresheet!F52&lt;80,4))</f>
        <v>0</v>
      </c>
      <c r="C8" s="2" t="s">
        <v>110</v>
      </c>
    </row>
    <row r="9" spans="1:3" x14ac:dyDescent="0.2">
      <c r="A9" t="s">
        <v>108</v>
      </c>
      <c r="B9" s="4" t="b">
        <f>IF(Scoresheet!F52&gt;44,IF(Scoresheet!F52&lt;60,3))</f>
        <v>0</v>
      </c>
      <c r="C9" s="2" t="s">
        <v>111</v>
      </c>
    </row>
    <row r="10" spans="1:3" x14ac:dyDescent="0.2">
      <c r="A10" t="s">
        <v>54</v>
      </c>
      <c r="B10" s="4" t="b">
        <f>IF(Scoresheet!F52&gt;24,IF(Scoresheet!F52&lt;45,2))</f>
        <v>0</v>
      </c>
      <c r="C10" s="2" t="s">
        <v>87</v>
      </c>
    </row>
    <row r="11" spans="1:3" x14ac:dyDescent="0.2">
      <c r="A11" t="s">
        <v>55</v>
      </c>
      <c r="B11" s="4" t="b">
        <f>IF(Scoresheet!F52&lt;25,1)</f>
        <v>0</v>
      </c>
      <c r="C11" s="2" t="s">
        <v>88</v>
      </c>
    </row>
    <row r="12" spans="1:3" x14ac:dyDescent="0.2">
      <c r="A12" s="5" t="s">
        <v>79</v>
      </c>
      <c r="B12" s="4" t="b">
        <f>IF(Scoresheet!E50="Y",IF(Scoresheet!E27="Y",5))</f>
        <v>0</v>
      </c>
      <c r="C12" s="3" t="s">
        <v>97</v>
      </c>
    </row>
    <row r="13" spans="1:3" x14ac:dyDescent="0.2">
      <c r="A13" s="5" t="s">
        <v>80</v>
      </c>
      <c r="B13" s="4" t="b">
        <f>IF(Scoresheet!E50="Y",IF(Scoresheet!E28="Y",5))</f>
        <v>0</v>
      </c>
      <c r="C13" s="3" t="s">
        <v>98</v>
      </c>
    </row>
    <row r="14" spans="1:3" x14ac:dyDescent="0.2">
      <c r="A14" s="5" t="s">
        <v>114</v>
      </c>
      <c r="B14" s="4" t="b">
        <f>IF(Scoresheet!E50="Y",IF(Scoresheet!E26="Y",4))</f>
        <v>0</v>
      </c>
      <c r="C14" s="3" t="s">
        <v>115</v>
      </c>
    </row>
    <row r="15" spans="1:3" x14ac:dyDescent="0.2">
      <c r="A15" t="s">
        <v>81</v>
      </c>
      <c r="B15" s="4" t="b">
        <f>IF(Scoresheet!E49="Y",IF(Scoresheet!E38="Y",4))</f>
        <v>0</v>
      </c>
      <c r="C15" s="3" t="s">
        <v>95</v>
      </c>
    </row>
    <row r="16" spans="1:3" x14ac:dyDescent="0.2">
      <c r="A16" t="s">
        <v>89</v>
      </c>
      <c r="B16" s="4" t="b">
        <f>IF(Scoresheet!E49="Y",IF(Scoresheet!E35="Y",3))</f>
        <v>0</v>
      </c>
      <c r="C16" s="3" t="s">
        <v>92</v>
      </c>
    </row>
    <row r="17" spans="1:3" x14ac:dyDescent="0.2">
      <c r="A17" t="s">
        <v>90</v>
      </c>
      <c r="B17" s="4" t="b">
        <f>IF(Scoresheet!E49="Y",IF(Scoresheet!E36="Y",3))</f>
        <v>0</v>
      </c>
      <c r="C17" s="3" t="s">
        <v>93</v>
      </c>
    </row>
    <row r="18" spans="1:3" x14ac:dyDescent="0.2">
      <c r="A18" t="s">
        <v>91</v>
      </c>
      <c r="B18" s="4" t="b">
        <f>IF(Scoresheet!E49="Y",IF(Scoresheet!E37="Y",3))</f>
        <v>0</v>
      </c>
      <c r="C18" s="3" t="s">
        <v>94</v>
      </c>
    </row>
    <row r="19" spans="1:3" x14ac:dyDescent="0.2">
      <c r="B19" s="4"/>
      <c r="C19" s="3"/>
    </row>
    <row r="20" spans="1:3" x14ac:dyDescent="0.2">
      <c r="B20" s="4">
        <f>MAX(B7:B18)</f>
        <v>5</v>
      </c>
      <c r="C20" s="3"/>
    </row>
    <row r="21" spans="1:3" x14ac:dyDescent="0.2">
      <c r="A21" t="s">
        <v>53</v>
      </c>
      <c r="B21" s="4" t="b">
        <f>IF(Scoresheet!E45="Y",1)</f>
        <v>0</v>
      </c>
      <c r="C21" s="7" t="s">
        <v>99</v>
      </c>
    </row>
    <row r="22" spans="1:3" x14ac:dyDescent="0.2">
      <c r="A22" s="6" t="s">
        <v>82</v>
      </c>
      <c r="B22" s="4" t="b">
        <f>IF(Scoresheet!E9="Y",IF(Scoresheet!E45="Y",1))</f>
        <v>0</v>
      </c>
      <c r="C22" s="3" t="s">
        <v>102</v>
      </c>
    </row>
    <row r="23" spans="1:3" x14ac:dyDescent="0.2">
      <c r="A23" s="6" t="s">
        <v>83</v>
      </c>
      <c r="B23" s="4" t="b">
        <f>IF(Scoresheet!E9="Y",IF(Scoresheet!E46="Y",1))</f>
        <v>0</v>
      </c>
      <c r="C23" s="3" t="s">
        <v>103</v>
      </c>
    </row>
    <row r="24" spans="1:3" x14ac:dyDescent="0.2">
      <c r="A24" s="6" t="s">
        <v>84</v>
      </c>
      <c r="B24" s="4" t="b">
        <f>IF(Scoresheet!E9="Y",IF(Scoresheet!E47="Y",1))</f>
        <v>0</v>
      </c>
      <c r="C24" s="3" t="s">
        <v>104</v>
      </c>
    </row>
    <row r="25" spans="1:3" x14ac:dyDescent="0.2">
      <c r="A25" s="6" t="s">
        <v>85</v>
      </c>
      <c r="B25" s="4" t="b">
        <f>IF(Scoresheet!E9="Y",IF(Scoresheet!E48="Y",1))</f>
        <v>0</v>
      </c>
      <c r="C25" s="3" t="s">
        <v>105</v>
      </c>
    </row>
    <row r="26" spans="1:3" x14ac:dyDescent="0.2">
      <c r="A26" s="6" t="s">
        <v>96</v>
      </c>
      <c r="B26" s="4" t="b">
        <f>IF(Scoresheet!E9="Y",IF(Scoresheet!E49="Y",1))</f>
        <v>0</v>
      </c>
      <c r="C26" s="3" t="s">
        <v>106</v>
      </c>
    </row>
    <row r="27" spans="1:3" x14ac:dyDescent="0.2">
      <c r="A27" s="6"/>
      <c r="B27" s="4"/>
      <c r="C27" s="3"/>
    </row>
    <row r="28" spans="1:3" x14ac:dyDescent="0.2">
      <c r="A28" s="6"/>
      <c r="B28" s="4">
        <f>MIN(B20:B26)</f>
        <v>5</v>
      </c>
      <c r="C28" s="3"/>
    </row>
    <row r="29" spans="1:3" x14ac:dyDescent="0.2">
      <c r="A29" s="6"/>
      <c r="B29" s="4"/>
      <c r="C29" s="3"/>
    </row>
    <row r="30" spans="1:3" x14ac:dyDescent="0.2">
      <c r="A30" s="6"/>
      <c r="B30" s="4"/>
      <c r="C30" s="3"/>
    </row>
    <row r="31" spans="1:3" x14ac:dyDescent="0.2">
      <c r="A31" s="6"/>
      <c r="B31" s="4"/>
      <c r="C31" s="3"/>
    </row>
    <row r="32" spans="1:3" x14ac:dyDescent="0.2">
      <c r="A32" s="6"/>
      <c r="B32" s="4"/>
      <c r="C32" s="3"/>
    </row>
    <row r="33" spans="1:3" x14ac:dyDescent="0.2">
      <c r="A33" s="6"/>
      <c r="B33" s="4"/>
      <c r="C33" s="3"/>
    </row>
    <row r="34" spans="1:3" x14ac:dyDescent="0.2">
      <c r="A34" s="6"/>
      <c r="B34" s="4"/>
      <c r="C34" s="3"/>
    </row>
  </sheetData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PA Publishing Document" ma:contentTypeID="0x010100B474FB439AAE3A49B461CCB914097B970100FDBA8B742DAF9A4EB7B20E27A79068600059EA6775551F93488586AD542DCC6420" ma:contentTypeVersion="14" ma:contentTypeDescription="" ma:contentTypeScope="" ma:versionID="15441bc9b0d9fa2075af60858731e95c">
  <xsd:schema xmlns:xsd="http://www.w3.org/2001/XMLSchema" xmlns:xs="http://www.w3.org/2001/XMLSchema" xmlns:p="http://schemas.microsoft.com/office/2006/metadata/properties" xmlns:ns2="45a783b5-a04a-44a7-9fdd-221eacc40393" xmlns:ns3="de8baf8b-3f56-4e8d-9755-b17dec689f28" xmlns:ns4="6c042f1f-a2ef-4871-a628-a1df5ce2d71f" xmlns:ns5="9a5f7f75-928c-48b4-b30a-28d362f52c6d" xmlns:ns6="http://schemas.microsoft.com/sharepoint/v4" targetNamespace="http://schemas.microsoft.com/office/2006/metadata/properties" ma:root="true" ma:fieldsID="4b725d73bac364bf63016262245dc137" ns2:_="" ns3:_="" ns4:_="" ns5:_="" ns6:_="">
    <xsd:import namespace="45a783b5-a04a-44a7-9fdd-221eacc40393"/>
    <xsd:import namespace="de8baf8b-3f56-4e8d-9755-b17dec689f28"/>
    <xsd:import namespace="6c042f1f-a2ef-4871-a628-a1df5ce2d71f"/>
    <xsd:import namespace="9a5f7f75-928c-48b4-b30a-28d362f52c6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File_x0020_Status" minOccurs="0"/>
                <xsd:element ref="ns3:OBS_Solutions_Records_Capture" minOccurs="0"/>
                <xsd:element ref="ns2:g25ad417e7264162b4cb4ad9a990cf56" minOccurs="0"/>
                <xsd:element ref="ns2:TaxCatchAll" minOccurs="0"/>
                <xsd:element ref="ns2:TaxCatchAllLabel" minOccurs="0"/>
                <xsd:element ref="ns2:ka938047cfd540898bb66d0eb2db248b" minOccurs="0"/>
                <xsd:element ref="ns2:i16a3ba7819747e38aaff614bc157969" minOccurs="0"/>
                <xsd:element ref="ns2:b557ce9e947e442eae43d530c26a5778" minOccurs="0"/>
                <xsd:element ref="ns3:Action_x0020_on_x0020_Declaration_x0020_of_x0020_Record" minOccurs="0"/>
                <xsd:element ref="ns3:Record_x0020_Review_x0020_Date" minOccurs="0"/>
                <xsd:element ref="ns5:OBS_Solutions_Records_Capture_Status" minOccurs="0"/>
                <xsd:element ref="ns4:Target_x0020_Medium" minOccurs="0"/>
                <xsd:element ref="ns4:h750c8350b4c4e75a8b7b1d4289f329e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783b5-a04a-44a7-9fdd-221eacc4039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25ad417e7264162b4cb4ad9a990cf56" ma:index="14" nillable="true" ma:taxonomy="true" ma:internalName="g25ad417e7264162b4cb4ad9a990cf56" ma:taxonomyFieldName="Tags" ma:displayName="Tags" ma:default="" ma:fieldId="{025ad417-e726-4162-b4cb-4ad9a990cf56}" ma:taxonomyMulti="true" ma:sspId="2439624f-bd89-45cd-a1af-0bc0ff9d3d49" ma:termSetId="8572c045-bf9d-403b-9c2b-ec8a5bdc4e8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01681fe4-c77c-4f50-bf87-469e0d8e36fd}" ma:internalName="TaxCatchAll" ma:showField="CatchAllData" ma:web="6c042f1f-a2ef-4871-a628-a1df5ce2d7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01681fe4-c77c-4f50-bf87-469e0d8e36fd}" ma:internalName="TaxCatchAllLabel" ma:readOnly="true" ma:showField="CatchAllDataLabel" ma:web="6c042f1f-a2ef-4871-a628-a1df5ce2d7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a938047cfd540898bb66d0eb2db248b" ma:index="18" ma:taxonomy="true" ma:internalName="ka938047cfd540898bb66d0eb2db248b" ma:taxonomyFieldName="EPA_x0020_Classification" ma:displayName="EPA Classification" ma:readOnly="false" ma:default="" ma:fieldId="{4a938047-cfd5-4089-8bb6-6d0eb2db248b}" ma:sspId="2439624f-bd89-45cd-a1af-0bc0ff9d3d49" ma:termSetId="7b9150a2-f983-479e-9560-a10c2d2538e0" ma:anchorId="e7ea22e0-a1b1-4fa8-84b6-a0a52ddc106c" ma:open="false" ma:isKeyword="false">
      <xsd:complexType>
        <xsd:sequence>
          <xsd:element ref="pc:Terms" minOccurs="0" maxOccurs="1"/>
        </xsd:sequence>
      </xsd:complexType>
    </xsd:element>
    <xsd:element name="i16a3ba7819747e38aaff614bc157969" ma:index="20" nillable="true" ma:taxonomy="true" ma:internalName="i16a3ba7819747e38aaff614bc157969" ma:taxonomyFieldName="EPA_x0020_Security_x0020_Classification" ma:displayName="EPA Security Classification" ma:readOnly="false" ma:default="" ma:fieldId="{216a3ba7-8197-47e3-8aaf-f614bc157969}" ma:sspId="2439624f-bd89-45cd-a1af-0bc0ff9d3d49" ma:termSetId="56af3b09-a61e-4d9e-8be9-a60556723be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557ce9e947e442eae43d530c26a5778" ma:index="22" ma:taxonomy="true" ma:internalName="b557ce9e947e442eae43d530c26a5778" ma:taxonomyFieldName="EPA_x0020_Originating_x0020_Location" ma:displayName="EPA Originating Location" ma:readOnly="false" ma:default="" ma:fieldId="{b557ce9e-947e-442e-ae43-d530c26a5778}" ma:sspId="2439624f-bd89-45cd-a1af-0bc0ff9d3d49" ma:termSetId="109c8707-4a29-4bbe-a97e-c2b2918b8aa5" ma:anchorId="b79469ff-0643-42ba-bb3c-ad92e72718cb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baf8b-3f56-4e8d-9755-b17dec689f28" elementFormDefault="qualified">
    <xsd:import namespace="http://schemas.microsoft.com/office/2006/documentManagement/types"/>
    <xsd:import namespace="http://schemas.microsoft.com/office/infopath/2007/PartnerControls"/>
    <xsd:element name="File_x0020_Status" ma:index="12" nillable="true" ma:displayName="File Status" ma:default="Open" ma:format="Dropdown" ma:hidden="true" ma:internalName="File_x0020_Status" ma:readOnly="false">
      <xsd:simpleType>
        <xsd:restriction base="dms:Choice">
          <xsd:enumeration value="Open"/>
          <xsd:enumeration value="Closed"/>
        </xsd:restriction>
      </xsd:simpleType>
    </xsd:element>
    <xsd:element name="OBS_Solutions_Records_Capture" ma:index="13" nillable="true" ma:displayName="Automatic Declare Record" ma:description="Any Content Type with this field will automatically declare a Record when a major version is published" ma:hidden="true" ma:internalName="OBS_Solutions_Records_Capture" ma:readOnly="false">
      <xsd:simpleType>
        <xsd:restriction base="dms:Text">
          <xsd:maxLength value="255"/>
        </xsd:restriction>
      </xsd:simpleType>
    </xsd:element>
    <xsd:element name="Action_x0020_on_x0020_Declaration_x0020_of_x0020_Record" ma:index="24" nillable="true" ma:displayName="Record Action on Declaration" ma:format="Dropdown" ma:hidden="true" ma:internalName="Action_x0020_on_x0020_Declaration_x0020_of_x0020_Record" ma:readOnly="false">
      <xsd:simpleType>
        <xsd:restriction base="dms:Choice">
          <xsd:enumeration value="Unknown"/>
          <xsd:enumeration value="Permanent"/>
          <xsd:enumeration value="Review 3 months after becoming record"/>
          <xsd:enumeration value="Review 6 months after becoming record"/>
          <xsd:enumeration value="Review 1 year after becoming record"/>
          <xsd:enumeration value="Review 2 years after becoming record"/>
          <xsd:enumeration value="Review 3 years after becoming record"/>
          <xsd:enumeration value="Review 5 years after becoming record"/>
          <xsd:enumeration value="Review 7 years after becoming record"/>
          <xsd:enumeration value="Review 8 years after becoming record"/>
          <xsd:enumeration value="Review 9 years after becoming record"/>
          <xsd:enumeration value="Review 10 years after becoming record"/>
          <xsd:enumeration value="Review 20 years after becoming record"/>
          <xsd:enumeration value="Review 30 years after becoming record"/>
          <xsd:enumeration value="Review 45 years after becoming record"/>
          <xsd:enumeration value="Review 60 years after becoming record"/>
          <xsd:enumeration value="Review 100 years after becoming record"/>
          <xsd:enumeration value="Review in 2020"/>
          <xsd:enumeration value="Review in 2030"/>
          <xsd:enumeration value="Review in 2040"/>
          <xsd:enumeration value="Review on specific date"/>
          <xsd:enumeration value="Review on next update of RDS"/>
        </xsd:restriction>
      </xsd:simpleType>
    </xsd:element>
    <xsd:element name="Record_x0020_Review_x0020_Date" ma:index="25" nillable="true" ma:displayName="Record Review Date" ma:format="DateOnly" ma:hidden="true" ma:internalName="Record_x0020_Review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42f1f-a2ef-4871-a628-a1df5ce2d71f" elementFormDefault="qualified">
    <xsd:import namespace="http://schemas.microsoft.com/office/2006/documentManagement/types"/>
    <xsd:import namespace="http://schemas.microsoft.com/office/infopath/2007/PartnerControls"/>
    <xsd:element name="Target_x0020_Medium" ma:index="28" nillable="true" ma:displayName="Target Medium" ma:internalName="Target_x0020_Mediu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inted"/>
                    <xsd:enumeration value="Web"/>
                    <xsd:enumeration value="Television"/>
                    <xsd:enumeration value="Radio"/>
                  </xsd:restriction>
                </xsd:simpleType>
              </xsd:element>
            </xsd:sequence>
          </xsd:extension>
        </xsd:complexContent>
      </xsd:complexType>
    </xsd:element>
    <xsd:element name="h750c8350b4c4e75a8b7b1d4289f329e" ma:index="29" nillable="true" ma:taxonomy="true" ma:internalName="h750c8350b4c4e75a8b7b1d4289f329e" ma:taxonomyFieldName="Year" ma:displayName="Year" ma:indexed="true" ma:readOnly="false" ma:default="" ma:fieldId="{1750c835-0b4c-4e75-a8b7-b1d4289f329e}" ma:sspId="2439624f-bd89-45cd-a1af-0bc0ff9d3d49" ma:termSetId="8c32d3ce-5942-4d6b-b02e-80f84c0629cf" ma:anchorId="21971c1d-2ab6-4c07-866f-6424fca583a5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f7f75-928c-48b4-b30a-28d362f52c6d" elementFormDefault="qualified">
    <xsd:import namespace="http://schemas.microsoft.com/office/2006/documentManagement/types"/>
    <xsd:import namespace="http://schemas.microsoft.com/office/infopath/2007/PartnerControls"/>
    <xsd:element name="OBS_Solutions_Records_Capture_Status" ma:index="27" nillable="true" ma:displayName="Record Capture Status" ma:description="Indicates the record capture status of the document" ma:hidden="true" ma:internalName="OBS_Solutions_Records_Capture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ion_x0020_on_x0020_Declaration_x0020_of_x0020_Record xmlns="de8baf8b-3f56-4e8d-9755-b17dec689f28">Permanent</Action_x0020_on_x0020_Declaration_x0020_of_x0020_Record>
    <File_x0020_Status xmlns="de8baf8b-3f56-4e8d-9755-b17dec689f28">Open</File_x0020_Status>
    <IconOverlay xmlns="http://schemas.microsoft.com/sharepoint/v4" xsi:nil="true"/>
    <i16a3ba7819747e38aaff614bc157969 xmlns="45a783b5-a04a-44a7-9fdd-221eacc40393">
      <Terms xmlns="http://schemas.microsoft.com/office/infopath/2007/PartnerControls"/>
    </i16a3ba7819747e38aaff614bc157969>
    <TaxCatchAll xmlns="45a783b5-a04a-44a7-9fdd-221eacc40393">
      <Value>10</Value>
      <Value>9</Value>
      <Value>47</Value>
    </TaxCatchAll>
    <h750c8350b4c4e75a8b7b1d4289f329e xmlns="6c042f1f-a2ef-4871-a628-a1df5ce2d71f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2014</TermName>
          <TermId xmlns="http://schemas.microsoft.com/office/infopath/2007/PartnerControls">5d18514d-0ccb-417f-a4e9-1ca4256106e7</TermId>
        </TermInfo>
      </Terms>
    </h750c8350b4c4e75a8b7b1d4289f329e>
    <g25ad417e7264162b4cb4ad9a990cf56 xmlns="45a783b5-a04a-44a7-9fdd-221eacc40393">
      <Terms xmlns="http://schemas.microsoft.com/office/infopath/2007/PartnerControls"/>
    </g25ad417e7264162b4cb4ad9a990cf56>
    <Target_x0020_Medium xmlns="6c042f1f-a2ef-4871-a628-a1df5ce2d71f">
      <Value>Printed</Value>
      <Value>Web</Value>
    </Target_x0020_Medium>
    <OBS_Solutions_Records_Capture xmlns="de8baf8b-3f56-4e8d-9755-b17dec689f28" xsi:nil="true"/>
    <ka938047cfd540898bb66d0eb2db248b xmlns="45a783b5-a04a-44a7-9fdd-221eacc4039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Communications (RDS 1.4)</TermName>
          <TermId xmlns="http://schemas.microsoft.com/office/infopath/2007/PartnerControls">ffec67c6-8e1b-48ba-8bc9-7850c6b74dd5</TermId>
        </TermInfo>
      </Terms>
    </ka938047cfd540898bb66d0eb2db248b>
    <Record_x0020_Review_x0020_Date xmlns="de8baf8b-3f56-4e8d-9755-b17dec689f28" xsi:nil="true"/>
    <b557ce9e947e442eae43d530c26a5778 xmlns="45a783b5-a04a-44a7-9fdd-221eacc4039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26930242-f3ae-4d44-8632-3ffbcc168dec</TermId>
        </TermInfo>
      </Terms>
    </b557ce9e947e442eae43d530c26a5778>
    <OBS_Solutions_Records_Capture_Status xmlns="9a5f7f75-928c-48b4-b30a-28d362f52c6d" xsi:nil="true"/>
    <_dlc_DocId xmlns="45a783b5-a04a-44a7-9fdd-221eacc40393">D0000155459</_dlc_DocId>
    <_dlc_DocIdUrl xmlns="45a783b5-a04a-44a7-9fdd-221eacc40393">
      <Url>http://communities.hub.epa.env.sa.gov.au/sites/Communications/_layouts/DocIdRedir.aspx?ID=D0000155459</Url>
      <Description>D0000155459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2439624f-bd89-45cd-a1af-0bc0ff9d3d49" ContentTypeId="0x010100B474FB439AAE3A49B461CCB914097B9701" PreviousValue="false"/>
</file>

<file path=customXml/itemProps1.xml><?xml version="1.0" encoding="utf-8"?>
<ds:datastoreItem xmlns:ds="http://schemas.openxmlformats.org/officeDocument/2006/customXml" ds:itemID="{00BAD4C2-4CD1-43A2-9E4F-D9EE21DBAF3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C7948EE-F0CA-4BAE-BBB1-3476B6545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783b5-a04a-44a7-9fdd-221eacc40393"/>
    <ds:schemaRef ds:uri="de8baf8b-3f56-4e8d-9755-b17dec689f28"/>
    <ds:schemaRef ds:uri="6c042f1f-a2ef-4871-a628-a1df5ce2d71f"/>
    <ds:schemaRef ds:uri="9a5f7f75-928c-48b4-b30a-28d362f52c6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7FB43E-4C62-474C-A859-44934CB2CD56}">
  <ds:schemaRefs>
    <ds:schemaRef ds:uri="http://schemas.microsoft.com/office/infopath/2007/PartnerControls"/>
    <ds:schemaRef ds:uri="45a783b5-a04a-44a7-9fdd-221eacc40393"/>
    <ds:schemaRef ds:uri="http://purl.org/dc/elements/1.1/"/>
    <ds:schemaRef ds:uri="http://schemas.microsoft.com/office/2006/metadata/properties"/>
    <ds:schemaRef ds:uri="9a5f7f75-928c-48b4-b30a-28d362f52c6d"/>
    <ds:schemaRef ds:uri="http://schemas.microsoft.com/sharepoint/v4"/>
    <ds:schemaRef ds:uri="http://purl.org/dc/terms/"/>
    <ds:schemaRef ds:uri="http://schemas.openxmlformats.org/package/2006/metadata/core-properties"/>
    <ds:schemaRef ds:uri="6c042f1f-a2ef-4871-a628-a1df5ce2d71f"/>
    <ds:schemaRef ds:uri="http://schemas.microsoft.com/office/2006/documentManagement/types"/>
    <ds:schemaRef ds:uri="de8baf8b-3f56-4e8d-9755-b17dec689f2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F97ECBD-3505-400C-A77D-00C65ACC984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8556A2C-B631-4A00-AE47-9A2552FB8D7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</vt:lpstr>
    </vt:vector>
  </TitlesOfParts>
  <Company>DEH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assessment matrix for wastewater lagoons</dc:title>
  <dc:creator>hking</dc:creator>
  <cp:lastModifiedBy>Trixie Tan</cp:lastModifiedBy>
  <cp:lastPrinted>2012-01-05T00:50:09Z</cp:lastPrinted>
  <dcterms:created xsi:type="dcterms:W3CDTF">2007-09-03T01:23:45Z</dcterms:created>
  <dcterms:modified xsi:type="dcterms:W3CDTF">2019-04-16T07:37:54Z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0x010100B474FB439AAE3A49B461CCB914097B970100FDBA8B742DAF9A4EB7B20E27A79068600059EA6775551F93488586AD542DCC6420</vt:lpwstr>
  </property>
  <property fmtid="{D5CDD505-2E9C-101B-9397-08002B2CF9AE}" pid="3" name="Year">
    <vt:lpwstr>47;#2014|5d18514d-0ccb-417f-a4e9-1ca4256106e7</vt:lpwstr>
  </property>
  <property fmtid="{D5CDD505-2E9C-101B-9397-08002B2CF9AE}" pid="4" name="Tags">
    <vt:lpwstr/>
  </property>
  <property fmtid="{D5CDD505-2E9C-101B-9397-08002B2CF9AE}" pid="5" name="EPA_x0020_Originating_x0020_Location">
    <vt:lpwstr>10;#Communications|26930242-f3ae-4d44-8632-3ffbcc168dec</vt:lpwstr>
  </property>
  <property fmtid="{D5CDD505-2E9C-101B-9397-08002B2CF9AE}" pid="6" name="EPA Classification">
    <vt:lpwstr>9;#Public Communications (RDS 1.4)|ffec67c6-8e1b-48ba-8bc9-7850c6b74dd5</vt:lpwstr>
  </property>
  <property fmtid="{D5CDD505-2E9C-101B-9397-08002B2CF9AE}" pid="7" name="EPA Originating Location">
    <vt:lpwstr>10;#Communications|26930242-f3ae-4d44-8632-3ffbcc168dec</vt:lpwstr>
  </property>
  <property fmtid="{D5CDD505-2E9C-101B-9397-08002B2CF9AE}" pid="8" name="_dlc_DocIdItemGuid">
    <vt:lpwstr>12792621-38d5-49de-b1bb-6073cd1071a3</vt:lpwstr>
  </property>
</Properties>
</file>